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11.2018" sheetId="1" r:id="rId1"/>
  </sheets>
  <definedNames>
    <definedName name="_xlnm.Print_Titles" localSheetId="0">'01.11.2018'!$3:$3</definedName>
    <definedName name="_xlnm.Print_Area" localSheetId="0">'01.11.2018'!$A$1:$H$220</definedName>
  </definedNames>
  <calcPr fullCalcOnLoad="1"/>
</workbook>
</file>

<file path=xl/sharedStrings.xml><?xml version="1.0" encoding="utf-8"?>
<sst xmlns="http://schemas.openxmlformats.org/spreadsheetml/2006/main" count="265" uniqueCount="258">
  <si>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</si>
  <si>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</si>
  <si>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</si>
  <si>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</si>
  <si>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</si>
  <si>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ПЛАТЕЖИ ПРИ ПОЛЬЗОВАНИИ ПРИРОДНЫМИ РЕСУРСАМИ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</si>
  <si>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</si>
  <si>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</si>
  <si>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</si>
  <si>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</si>
  <si>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</si>
  <si>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</si>
  <si>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</si>
  <si>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</si>
  <si>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% исп. к уточ. плану</t>
  </si>
  <si>
    <t>ГОСУДАРСТВЕННАЯ ПОШЛИНА</t>
  </si>
  <si>
    <t>Субсидии  бюджетам субъектов РФ и муниципальных  образований</t>
  </si>
  <si>
    <t xml:space="preserve"> 3.  БЕЗВОЗМЕЗДНЫЕ ПОСТУПЛЕНИЯ</t>
  </si>
  <si>
    <t>СОБСТВЕННЫЕ ДОХОДЫ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</si>
  <si>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</si>
  <si>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</si>
  <si>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</si>
  <si>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из них: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</si>
  <si>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</si>
  <si>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</si>
  <si>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</si>
  <si>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</si>
  <si>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</si>
  <si>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</si>
  <si>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</si>
  <si>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</si>
  <si>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</si>
  <si>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</si>
  <si>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</si>
  <si>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</si>
  <si>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</si>
  <si>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</si>
  <si>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</si>
  <si>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>Образование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</si>
  <si>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</si>
  <si>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</si>
  <si>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</si>
  <si>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</si>
  <si>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</si>
  <si>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>Результат исполнения бюджета (дефицит"--", профицит"+")</t>
  </si>
  <si>
    <t>На поощрение лучших учителей</t>
  </si>
  <si>
    <t xml:space="preserve">Прочие межбюджетные трансферты, передаваемые бюджетам муниципальных районов 
</t>
  </si>
  <si>
    <t xml:space="preserve">Культура,Кинематография </t>
  </si>
  <si>
    <t>Субсидии  бюджетам МР на обеспечение мероприятий по кап.ремонту многоквартирных домов</t>
  </si>
  <si>
    <t>Субсидии  бюджетам МР на модернизацию региональных систем общего образования</t>
  </si>
  <si>
    <t>Субвенции бюджетам муниципальных районов на модернизацию региональных систем общего образования</t>
  </si>
  <si>
    <t>Прочие безвозмездные поступления в бюджеты муниципального района и поселений</t>
  </si>
  <si>
    <t xml:space="preserve">  - Субсидии БУ и АУ</t>
  </si>
  <si>
    <t>3.1 Безвозмездные поступления из бюджетов других уровней</t>
  </si>
  <si>
    <t>3.2 Прочие безвозмездные поступления</t>
  </si>
  <si>
    <t>3.3 Возврат остатков прошлого года</t>
  </si>
  <si>
    <t>Субсидии  бюджетам МР на обеспечение мероприятий по кап.ремонту многоквартирных домов за счет средств бюджета</t>
  </si>
  <si>
    <t>Прочие субсидии</t>
  </si>
  <si>
    <t>Патентная система налогооблажения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</si>
  <si>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</si>
  <si>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</si>
  <si>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</si>
  <si>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</si>
  <si>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Дотации бюджетам субъектов Российской Федерации и муниципальных образовани</t>
  </si>
  <si>
    <t>Дотации бюджетам на поддержку мер по обеспечению сбалансированности бюджетов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</si>
  <si>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</si>
  <si>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</si>
  <si>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</si>
  <si>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</si>
  <si>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</si>
  <si>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>Субсидии бюджетам муниципальных районов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</si>
  <si>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</si>
  <si>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  -Водные хозяйство </t>
  </si>
  <si>
    <t>Государственная пошлина за выдачу разрешения на установку рекламной конструкции</t>
  </si>
  <si>
    <t xml:space="preserve"> - дооснощение новых ДОУ</t>
  </si>
  <si>
    <t xml:space="preserve"> - кап.ремонт модернизации</t>
  </si>
  <si>
    <t>Субсидии бюджетам по переселению граждан из аварийного жилищного фонда за счет средств бюджетов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</si>
  <si>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</si>
  <si>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Субсидии бюджетам муниципальных районов на обеспечение мероприятий по капитальному ремонту многоквартирных домов за сет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</si>
  <si>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</si>
  <si>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 xml:space="preserve"> - кап.ремонт общеобраз.учр.в рамках комплекса мер по модернизации сист.общ.образования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</si>
  <si>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</si>
  <si>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Дотации бюджетам муниц. районов на выравнивание  бюджетной обеспеченнности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</si>
  <si>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</si>
  <si>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Субсидии бюджетам муниципальных районов на модернизацию региональных систем дошкольного образования</t>
  </si>
  <si>
    <t xml:space="preserve"> - на поощрение лучших учителей</t>
  </si>
  <si>
    <t xml:space="preserve"> - на выплату ежегодных грантов </t>
  </si>
  <si>
    <t xml:space="preserve">   -  Другие вопросы в области социальной политики</t>
  </si>
  <si>
    <t>в т.ч. Доп.норматив</t>
  </si>
  <si>
    <t>Субсидии бюджетам муниципальных районов на государственную поддержку малого и среднего предпринимательства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</si>
  <si>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</si>
  <si>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</si>
  <si>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</si>
  <si>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</si>
  <si>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</si>
  <si>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</si>
  <si>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 xml:space="preserve"> 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</si>
  <si>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муниципальных районов (КДН)</t>
  </si>
  <si>
    <t>Межбюджетные трансферты, передаваемые бюджетам муниицпальных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</si>
  <si>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</si>
  <si>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Начальник финансового отдела                                                                                                                                                  Е.И.Чернов</t>
  </si>
  <si>
    <t xml:space="preserve"> - на уплату налога на имущество организаций</t>
  </si>
  <si>
    <t>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</si>
  <si>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 - доступная среда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</si>
  <si>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</si>
  <si>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- дооснащение оборудованием мун-х культурно-досуговых учреждений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</si>
  <si>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</si>
  <si>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</si>
  <si>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</t>
  </si>
  <si>
    <t>Государственная пошлина (МФЦ)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</si>
  <si>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</si>
  <si>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сельских поселений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</si>
  <si>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</si>
  <si>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Доходы бюджетов муниципальных районов от возврата остатков субсидий, субвенций и иных межбюджетных трасфертов, имеющих целевое назначение, прошлых лет из бюджетов поселений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</si>
  <si>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</si>
  <si>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</si>
  <si>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</si>
  <si>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- на укрепление материально-технической базы муниципальных образовательных учреждений</t>
  </si>
  <si>
    <t xml:space="preserve">  - Другие вопросы в области жилищно-коммунального хозяйства</t>
  </si>
  <si>
    <t xml:space="preserve"> - иные межбюджетные трансферты на созд.в общеобраз.орг., располож. в сельс. местности условий для занятий физк. и спортом</t>
  </si>
  <si>
    <t>Субвенции бюджетам муниципальных районов на проведение Всероссийской сельскохозяйственной переписи в 2016 году</t>
  </si>
  <si>
    <t>Доходы от сдачи в аренду имущества, составляющего казну сельских поселений (за исключением земельных участков)</t>
  </si>
  <si>
    <t xml:space="preserve"> - на укрепление материально-технической базы учреждений в сфере культ.досуг. обслуживания населения</t>
  </si>
  <si>
    <t>(руб.)</t>
  </si>
  <si>
    <t>ИТОГО РАСХОДОВ</t>
  </si>
  <si>
    <t>ИТОГО ДОХОДОВ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</si>
  <si>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</si>
  <si>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</si>
  <si>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</si>
  <si>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</si>
  <si>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</si>
  <si>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</si>
  <si>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Охрана окружающей среды</t>
  </si>
  <si>
    <t>Межбюджетные трансферты общего характера</t>
  </si>
  <si>
    <t>Прочие доходы от компенсации затрат бюджетов сельских поселений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</si>
  <si>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</si>
  <si>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</si>
  <si>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реализация государственной политики в сфере охраны труда</t>
  </si>
  <si>
    <t xml:space="preserve"> - создание комиссий по делам несовершеннолетних и защите их прав и организации деятельности таких комиссий</t>
  </si>
  <si>
    <t xml:space="preserve"> - организация и осуществление деятельности по опеке и попечительству</t>
  </si>
  <si>
    <t xml:space="preserve"> -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</si>
  <si>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- финансовое обеспечение передаваемых государственных полномочий Чувашской Республики по расчету и предоставлению дотаций на выравнивание бюджетной обеспеченности поселений</t>
  </si>
  <si>
    <t xml:space="preserve"> - обеспечение мер социальной поддержки отдельных категорий граждан по оплате жилищно-коммунальных услуг (работникам культуры, искусства и кинематографии)</t>
  </si>
  <si>
    <t xml:space="preserve"> - обеспечение мер социальной поддержки отдельных категорий граждан по оплате жилищно-коммунальных услуг (педагогическим работникам и библиотекарям муниципальных образовательных организаций)</t>
  </si>
  <si>
    <t xml:space="preserve"> -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</si>
  <si>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 xml:space="preserve"> - организация и проведение на территории Чувашской Республики мероприятий по отлову и содержанию безнадзорных животных</t>
  </si>
  <si>
    <t xml:space="preserve"> - обеспечение жильем молодых семей по ФЦП «Жилище»</t>
  </si>
  <si>
    <t xml:space="preserve"> - обеспечение жильем молодых специалистов по ФЦП «Устойчивое развитие сельских территорий»</t>
  </si>
  <si>
    <t xml:space="preserve"> - комплектование книжного фонда</t>
  </si>
  <si>
    <t xml:space="preserve">   - дорожная деятельность в границах  МР</t>
  </si>
  <si>
    <t xml:space="preserve"> -Грант.поддержка  местных инициатив граждан по ФЦП «Устойчивое развитие сельских территорий»</t>
  </si>
  <si>
    <t xml:space="preserve"> - выплата денежного поощрения лучшим муниц.учреждениям культуры</t>
  </si>
  <si>
    <t xml:space="preserve"> - выплата денежного поощрения лучшим муниц.работнкам культуры</t>
  </si>
  <si>
    <t xml:space="preserve">   - дорожная деятельность  в границах  поселений</t>
  </si>
  <si>
    <t xml:space="preserve">   - строительство дорог поселений (Урмаевское с.п.)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</si>
  <si>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</si>
  <si>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- по вед.учету гражд.имеющий прав.на получение жил.субс.в связи с переездом из Крайнего Севера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</si>
  <si>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</si>
  <si>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 xml:space="preserve">   -  реализация проектов развития общественной инфраструктуры, основанных на местных инициативах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</si>
  <si>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</si>
  <si>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</si>
  <si>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</si>
  <si>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 xml:space="preserve"> - обеспечение жильем молодых семей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</si>
  <si>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</si>
  <si>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- повышение оплаты труда работников муниципальных учреждений культуры</t>
  </si>
  <si>
    <t xml:space="preserve">  -назначение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</si>
  <si>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 xml:space="preserve"> - поощрение победителей ежегодного республиканского смотра-конкурса на лучшее озеленение и благоустройство населенного пункта Чувашской Республики</t>
  </si>
  <si>
    <t xml:space="preserve">   - выравнивание обеспеченности муниципальных образований при реализации ими отдельных расходных обязательств         </t>
  </si>
  <si>
    <t xml:space="preserve">  - экономическое сорев.в с/х м/у мун.районами ЧР</t>
  </si>
  <si>
    <t xml:space="preserve"> - экономическое сорев.в с/х м/у мун.районами ЧР</t>
  </si>
  <si>
    <t xml:space="preserve"> - на выплату ежегодных денежных поощрений Главы ЧР для общ. организаций, вошедших в рейтинги лучших общеобр. организаций   </t>
  </si>
  <si>
    <t xml:space="preserve"> - на обеспечение исполнения расходных обязательств мун. районов при недостатке собственных доходов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</si>
  <si>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</si>
  <si>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% исп. 2018 г. к 2017 г.</t>
  </si>
  <si>
    <t>Бюджетная классификация</t>
  </si>
  <si>
    <t>182 101 02000 01 0000 110</t>
  </si>
  <si>
    <t>10010302230010000110</t>
  </si>
  <si>
    <t>10010302240010000110</t>
  </si>
  <si>
    <t>10010302250010000110</t>
  </si>
  <si>
    <t>10010302260010000110</t>
  </si>
  <si>
    <t>182 106 01030 10 1000 110</t>
  </si>
  <si>
    <t>182 105 03000 01 0000 110</t>
  </si>
  <si>
    <t>182 106 06000 00 0000 110</t>
  </si>
  <si>
    <t>182 106 04010 02 1000 110</t>
  </si>
  <si>
    <t>182 105 04020 02 0000110</t>
  </si>
  <si>
    <t>182 105 02000 02 0000 110</t>
  </si>
  <si>
    <t>182 107 01020 01 1000 110</t>
  </si>
  <si>
    <t>182 108 03010 01 1000 110</t>
  </si>
  <si>
    <t>188 108 06000 01 8003 110</t>
  </si>
  <si>
    <t>903 108 07150 01 1000 110</t>
  </si>
  <si>
    <t>903 1 11 01050 05 0000 120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</si>
  <si>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</si>
  <si>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</si>
  <si>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903 1 11 05013 05 0000 120</t>
  </si>
  <si>
    <t>903 1 11 05025 05 0000 120</t>
  </si>
  <si>
    <t>903 1 11 05035 05 0000 120</t>
  </si>
  <si>
    <t>048 1 12 01010 01 6000 120</t>
  </si>
  <si>
    <t>Плата за выбросы загрязняющих веществ в атмосферный воздух стационарными объектами</t>
  </si>
  <si>
    <t xml:space="preserve"> 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</si>
  <si>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</si>
  <si>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</si>
  <si>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</si>
  <si>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048 1 12 01040 01 6000 120</t>
  </si>
  <si>
    <t>000 1 12 00000 00 0000 000</t>
  </si>
  <si>
    <t>ДОХОДЫ ОТ ОКАЗАНИЯ ПЛАТНЫХ УСЛУГ (РАБОТ) И КОМПЕНСАЦИИ ЗАТРАТ ГОСУДАРСТВА</t>
  </si>
  <si>
    <t>903 1 13 02065 05 0000 130</t>
  </si>
  <si>
    <t>000 1 13 00000 00 0000 000</t>
  </si>
  <si>
    <t>993 1 13 02065 10 0000 130</t>
  </si>
  <si>
    <t>000 1 13 02995 00 0000 130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</si>
  <si>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</si>
  <si>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</si>
  <si>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</si>
  <si>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</si>
  <si>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903 1 14 02053 05 0000 410</t>
  </si>
  <si>
    <t>903 1 14 06013 05 0000 430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</si>
  <si>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</si>
  <si>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</si>
  <si>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</si>
  <si>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</si>
  <si>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</si>
  <si>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993 1 11 05075 10 0000 120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</si>
  <si>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</si>
  <si>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</si>
  <si>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</si>
  <si>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</si>
  <si>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</si>
  <si>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000 1 17 00000 00 0000 000</t>
  </si>
  <si>
    <t>Невыясненные поступления, зачисляемые в бюджеты муниципальных районов</t>
  </si>
  <si>
    <t>903 1 17 01050 05 0000 180</t>
  </si>
  <si>
    <t>Прочие неналоговые доходы бюджетов муниципальных районов</t>
  </si>
  <si>
    <t>903 1 17 05050 05 0000 180</t>
  </si>
  <si>
    <t>План на 2018</t>
  </si>
  <si>
    <t>Прочие дотации бюджетам муниципальных районов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</si>
  <si>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</si>
  <si>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- мероприятия по профилактике и соблюдению правопорядка на улицах и в других общественных местах</t>
  </si>
  <si>
    <t xml:space="preserve">  - укрепление материально-технической базы муниципальных образовательных организаций </t>
  </si>
  <si>
    <t>- повышение заработной платы педагогических работников муниципальных организаций дополнительного образования детей</t>
  </si>
  <si>
    <t xml:space="preserve"> -  обеспечение деятельности административных комиссий для рассмотрения дел об административных правонарушениях</t>
  </si>
  <si>
    <t xml:space="preserve"> - 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</si>
  <si>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 xml:space="preserve"> - обеспечение жилыми помещениями по договорам социального найма категорий граждан, указанных в пункте 3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</si>
  <si>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</si>
  <si>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</si>
  <si>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</si>
  <si>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</si>
  <si>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реализацию мероприятий по устойчивому развитию сельских территорий</t>
  </si>
  <si>
    <t xml:space="preserve"> - 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</si>
  <si>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</si>
  <si>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</si>
  <si>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</si>
  <si>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</si>
  <si>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</si>
  <si>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>- 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организаций)КСШ №2</t>
  </si>
  <si>
    <t xml:space="preserve"> - проведение организационных мероприятий, связанных с ликвидацией высокопатогенного гриппа птиц на территории Чувашской Респблики за счет средств резервного фонда Кабинета Министров Чувашской Республики</t>
  </si>
  <si>
    <t xml:space="preserve">   - устройство отопл.сан.тех.помещений школ</t>
  </si>
  <si>
    <t xml:space="preserve"> - обеспечение жильем молодых семей ФЦП "Жилище"</t>
  </si>
  <si>
    <t>Исполнено на 01.11.2018г.</t>
  </si>
  <si>
    <t>Исполнено на 01.11.2017г.</t>
  </si>
  <si>
    <t xml:space="preserve"> ИСПОЛНЕНИЕ   КОНСОЛИДИРОВАННОГО БЮДЖЕТА  НА 01 ноября 2018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</si>
</sst>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;[Red]#,##0.0"/>
    <numFmt numFmtId="167" formatCode="#,##0.00_р_.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b/>
      <sz val="12"/>
      <color indexed="8"/>
      <name val="Arial Cyr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b/>
      <sz val="10"/>
      <color indexed="8"/>
      <name val="Arial CYR"/>
      <family val="2"/>
    </font>
    <font>
      <i/>
      <sz val="9"/>
      <color indexed="8"/>
      <name val="Cambria"/>
      <family val="2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Arial Cyr"/>
      <family val="0"/>
    </font>
    <font>
      <i/>
      <sz val="8"/>
      <color indexed="62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b/>
      <sz val="12"/>
      <color rgb="FF000000"/>
      <name val="Arial Cyr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b/>
      <sz val="10"/>
      <color rgb="FF000000"/>
      <name val="Arial CYR"/>
      <family val="2"/>
    </font>
    <font>
      <i/>
      <sz val="9"/>
      <color rgb="FF000000"/>
      <name val="Cambria"/>
      <family val="2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3" tint="0.39998000860214233"/>
      <name val="Arial Cyr"/>
      <family val="0"/>
    </font>
    <font>
      <i/>
      <sz val="8"/>
      <color theme="3" tint="0.39998000860214233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5" fillId="0" borderId="0">
      <alignment/>
      <protection/>
    </xf>
    <xf numFmtId="0" fontId="56" fillId="0" borderId="0">
      <alignment vertical="center"/>
      <protection/>
    </xf>
    <xf numFmtId="0" fontId="55" fillId="0" borderId="0">
      <alignment/>
      <protection/>
    </xf>
    <xf numFmtId="0" fontId="5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55" fillId="20" borderId="0">
      <alignment/>
      <protection/>
    </xf>
    <xf numFmtId="0" fontId="57" fillId="20" borderId="0">
      <alignment vertical="center"/>
      <protection/>
    </xf>
    <xf numFmtId="0" fontId="55" fillId="0" borderId="0">
      <alignment wrapText="1"/>
      <protection/>
    </xf>
    <xf numFmtId="0" fontId="58" fillId="0" borderId="0">
      <alignment horizontal="center" vertical="center"/>
      <protection/>
    </xf>
    <xf numFmtId="0" fontId="55" fillId="0" borderId="0">
      <alignment/>
      <protection/>
    </xf>
    <xf numFmtId="0" fontId="59" fillId="0" borderId="0">
      <alignment horizontal="center" vertical="center" wrapText="1"/>
      <protection/>
    </xf>
    <xf numFmtId="0" fontId="60" fillId="0" borderId="0">
      <alignment horizontal="center" wrapText="1"/>
      <protection/>
    </xf>
    <xf numFmtId="0" fontId="57" fillId="0" borderId="0">
      <alignment vertical="center"/>
      <protection/>
    </xf>
    <xf numFmtId="0" fontId="60" fillId="0" borderId="0">
      <alignment horizontal="center"/>
      <protection/>
    </xf>
    <xf numFmtId="0" fontId="57" fillId="0" borderId="0">
      <alignment horizontal="center" vertical="center"/>
      <protection/>
    </xf>
    <xf numFmtId="0" fontId="55" fillId="0" borderId="0">
      <alignment horizontal="right"/>
      <protection/>
    </xf>
    <xf numFmtId="0" fontId="57" fillId="0" borderId="0">
      <alignment horizontal="center" vertical="center"/>
      <protection/>
    </xf>
    <xf numFmtId="0" fontId="55" fillId="20" borderId="1">
      <alignment/>
      <protection/>
    </xf>
    <xf numFmtId="0" fontId="57" fillId="0" borderId="0">
      <alignment vertical="center" wrapText="1"/>
      <protection/>
    </xf>
    <xf numFmtId="0" fontId="55" fillId="0" borderId="2">
      <alignment horizontal="center" vertical="center" wrapText="1"/>
      <protection/>
    </xf>
    <xf numFmtId="0" fontId="61" fillId="0" borderId="0">
      <alignment vertical="center"/>
      <protection/>
    </xf>
    <xf numFmtId="0" fontId="55" fillId="20" borderId="3">
      <alignment/>
      <protection/>
    </xf>
    <xf numFmtId="0" fontId="62" fillId="0" borderId="0">
      <alignment vertical="center" wrapText="1"/>
      <protection/>
    </xf>
    <xf numFmtId="49" fontId="55" fillId="0" borderId="2">
      <alignment horizontal="left" vertical="top" wrapText="1" indent="2"/>
      <protection/>
    </xf>
    <xf numFmtId="0" fontId="61" fillId="0" borderId="1">
      <alignment vertical="center"/>
      <protection/>
    </xf>
    <xf numFmtId="49" fontId="55" fillId="0" borderId="2">
      <alignment horizontal="center" vertical="top" shrinkToFit="1"/>
      <protection/>
    </xf>
    <xf numFmtId="0" fontId="61" fillId="0" borderId="2">
      <alignment horizontal="center" vertical="center" wrapText="1"/>
      <protection/>
    </xf>
    <xf numFmtId="4" fontId="55" fillId="0" borderId="2">
      <alignment horizontal="right" vertical="top" shrinkToFit="1"/>
      <protection/>
    </xf>
    <xf numFmtId="0" fontId="61" fillId="0" borderId="2">
      <alignment horizontal="center" vertical="center" wrapText="1"/>
      <protection/>
    </xf>
    <xf numFmtId="10" fontId="55" fillId="0" borderId="2">
      <alignment horizontal="right" vertical="top" shrinkToFit="1"/>
      <protection/>
    </xf>
    <xf numFmtId="0" fontId="57" fillId="20" borderId="3">
      <alignment vertical="center"/>
      <protection/>
    </xf>
    <xf numFmtId="0" fontId="55" fillId="20" borderId="3">
      <alignment shrinkToFit="1"/>
      <protection/>
    </xf>
    <xf numFmtId="49" fontId="63" fillId="0" borderId="4">
      <alignment vertical="center" wrapText="1"/>
      <protection/>
    </xf>
    <xf numFmtId="0" fontId="64" fillId="0" borderId="2">
      <alignment horizontal="left"/>
      <protection/>
    </xf>
    <xf numFmtId="0" fontId="57" fillId="20" borderId="5">
      <alignment vertical="center"/>
      <protection/>
    </xf>
    <xf numFmtId="4" fontId="64" fillId="21" borderId="2">
      <alignment horizontal="right" vertical="top" shrinkToFit="1"/>
      <protection/>
    </xf>
    <xf numFmtId="49" fontId="65" fillId="0" borderId="6">
      <alignment horizontal="left" vertical="center" wrapText="1" indent="1"/>
      <protection/>
    </xf>
    <xf numFmtId="10" fontId="64" fillId="21" borderId="2">
      <alignment horizontal="right" vertical="top" shrinkToFit="1"/>
      <protection/>
    </xf>
    <xf numFmtId="0" fontId="57" fillId="20" borderId="7">
      <alignment vertical="center"/>
      <protection/>
    </xf>
    <xf numFmtId="0" fontId="55" fillId="20" borderId="5">
      <alignment/>
      <protection/>
    </xf>
    <xf numFmtId="0" fontId="63" fillId="0" borderId="0">
      <alignment horizontal="left" vertical="center" wrapText="1"/>
      <protection/>
    </xf>
    <xf numFmtId="0" fontId="55" fillId="0" borderId="0">
      <alignment horizontal="left" wrapText="1"/>
      <protection/>
    </xf>
    <xf numFmtId="0" fontId="58" fillId="0" borderId="0">
      <alignment vertical="center"/>
      <protection/>
    </xf>
    <xf numFmtId="0" fontId="64" fillId="0" borderId="2">
      <alignment vertical="top" wrapText="1"/>
      <protection/>
    </xf>
    <xf numFmtId="0" fontId="57" fillId="0" borderId="1">
      <alignment horizontal="left" vertical="center" wrapText="1"/>
      <protection/>
    </xf>
    <xf numFmtId="4" fontId="64" fillId="22" borderId="2">
      <alignment horizontal="right" vertical="top" shrinkToFit="1"/>
      <protection/>
    </xf>
    <xf numFmtId="0" fontId="57" fillId="0" borderId="3">
      <alignment horizontal="left" vertical="center" wrapText="1"/>
      <protection/>
    </xf>
    <xf numFmtId="10" fontId="64" fillId="22" borderId="2">
      <alignment horizontal="right" vertical="top" shrinkToFit="1"/>
      <protection/>
    </xf>
    <xf numFmtId="0" fontId="57" fillId="0" borderId="5">
      <alignment vertical="center" wrapText="1"/>
      <protection/>
    </xf>
    <xf numFmtId="0" fontId="55" fillId="20" borderId="3">
      <alignment horizontal="center"/>
      <protection/>
    </xf>
    <xf numFmtId="0" fontId="61" fillId="0" borderId="8">
      <alignment horizontal="center" vertical="center" wrapText="1"/>
      <protection/>
    </xf>
    <xf numFmtId="0" fontId="55" fillId="20" borderId="3">
      <alignment horizontal="left"/>
      <protection/>
    </xf>
    <xf numFmtId="0" fontId="57" fillId="20" borderId="9">
      <alignment vertical="center"/>
      <protection/>
    </xf>
    <xf numFmtId="0" fontId="55" fillId="20" borderId="5">
      <alignment horizontal="center"/>
      <protection/>
    </xf>
    <xf numFmtId="49" fontId="63" fillId="0" borderId="10">
      <alignment horizontal="center" vertical="center" shrinkToFit="1"/>
      <protection/>
    </xf>
    <xf numFmtId="0" fontId="55" fillId="20" borderId="5">
      <alignment horizontal="left"/>
      <protection/>
    </xf>
    <xf numFmtId="49" fontId="65" fillId="0" borderId="10">
      <alignment horizontal="center" vertical="center" shrinkToFit="1"/>
      <protection/>
    </xf>
    <xf numFmtId="0" fontId="57" fillId="20" borderId="11">
      <alignment vertical="center"/>
      <protection/>
    </xf>
    <xf numFmtId="0" fontId="57" fillId="0" borderId="12">
      <alignment vertical="center"/>
      <protection/>
    </xf>
    <xf numFmtId="0" fontId="57" fillId="20" borderId="0">
      <alignment vertical="center" shrinkToFit="1"/>
      <protection/>
    </xf>
    <xf numFmtId="0" fontId="61" fillId="0" borderId="0">
      <alignment vertical="center" wrapText="1"/>
      <protection/>
    </xf>
    <xf numFmtId="1" fontId="63" fillId="0" borderId="2">
      <alignment horizontal="center" vertical="center" shrinkToFit="1"/>
      <protection/>
    </xf>
    <xf numFmtId="1" fontId="65" fillId="0" borderId="2">
      <alignment horizontal="center" vertical="center" shrinkToFit="1"/>
      <protection/>
    </xf>
    <xf numFmtId="49" fontId="61" fillId="0" borderId="0">
      <alignment vertical="center" wrapText="1"/>
      <protection/>
    </xf>
    <xf numFmtId="49" fontId="57" fillId="0" borderId="5">
      <alignment vertical="center" wrapText="1"/>
      <protection/>
    </xf>
    <xf numFmtId="49" fontId="57" fillId="0" borderId="0">
      <alignment vertical="center" wrapText="1"/>
      <protection/>
    </xf>
    <xf numFmtId="49" fontId="61" fillId="0" borderId="2">
      <alignment horizontal="center" vertical="center" wrapText="1"/>
      <protection/>
    </xf>
    <xf numFmtId="49" fontId="61" fillId="0" borderId="2">
      <alignment horizontal="center" vertical="center" wrapText="1"/>
      <protection/>
    </xf>
    <xf numFmtId="4" fontId="63" fillId="0" borderId="2">
      <alignment horizontal="right" vertical="center" shrinkToFit="1"/>
      <protection/>
    </xf>
    <xf numFmtId="4" fontId="65" fillId="0" borderId="2">
      <alignment horizontal="right" vertical="center" shrinkToFit="1"/>
      <protection/>
    </xf>
    <xf numFmtId="4" fontId="65" fillId="0" borderId="2">
      <alignment horizontal="right" vertical="center" shrinkToFit="1"/>
      <protection/>
    </xf>
    <xf numFmtId="0" fontId="57" fillId="0" borderId="5">
      <alignment vertical="center"/>
      <protection/>
    </xf>
    <xf numFmtId="0" fontId="61" fillId="0" borderId="0">
      <alignment horizontal="right" vertical="center"/>
      <protection/>
    </xf>
    <xf numFmtId="0" fontId="63" fillId="0" borderId="0">
      <alignment horizontal="left" vertical="center" wrapText="1"/>
      <protection/>
    </xf>
    <xf numFmtId="0" fontId="66" fillId="0" borderId="0">
      <alignment vertical="center"/>
      <protection/>
    </xf>
    <xf numFmtId="0" fontId="66" fillId="0" borderId="1">
      <alignment vertical="center"/>
      <protection/>
    </xf>
    <xf numFmtId="0" fontId="66" fillId="0" borderId="5">
      <alignment vertical="center"/>
      <protection/>
    </xf>
    <xf numFmtId="0" fontId="61" fillId="0" borderId="2">
      <alignment horizontal="center" vertical="center" wrapText="1"/>
      <protection/>
    </xf>
    <xf numFmtId="0" fontId="67" fillId="0" borderId="0">
      <alignment horizontal="center" vertical="center" wrapText="1"/>
      <protection/>
    </xf>
    <xf numFmtId="0" fontId="61" fillId="0" borderId="13">
      <alignment vertical="center"/>
      <protection/>
    </xf>
    <xf numFmtId="0" fontId="61" fillId="0" borderId="14">
      <alignment horizontal="right" vertical="center"/>
      <protection/>
    </xf>
    <xf numFmtId="0" fontId="63" fillId="0" borderId="14">
      <alignment horizontal="right" vertical="center"/>
      <protection/>
    </xf>
    <xf numFmtId="0" fontId="63" fillId="0" borderId="8">
      <alignment horizontal="center" vertical="center"/>
      <protection/>
    </xf>
    <xf numFmtId="49" fontId="61" fillId="0" borderId="15">
      <alignment horizontal="center" vertical="center"/>
      <protection/>
    </xf>
    <xf numFmtId="0" fontId="61" fillId="0" borderId="16">
      <alignment horizontal="center" vertical="center" shrinkToFit="1"/>
      <protection/>
    </xf>
    <xf numFmtId="1" fontId="63" fillId="0" borderId="16">
      <alignment horizontal="center" vertical="center" shrinkToFit="1"/>
      <protection/>
    </xf>
    <xf numFmtId="0" fontId="63" fillId="0" borderId="16">
      <alignment vertical="center"/>
      <protection/>
    </xf>
    <xf numFmtId="49" fontId="63" fillId="0" borderId="16">
      <alignment horizontal="center" vertical="center"/>
      <protection/>
    </xf>
    <xf numFmtId="49" fontId="63" fillId="0" borderId="17">
      <alignment horizontal="center" vertical="center"/>
      <protection/>
    </xf>
    <xf numFmtId="0" fontId="66" fillId="0" borderId="12">
      <alignment vertical="center"/>
      <protection/>
    </xf>
    <xf numFmtId="4" fontId="63" fillId="0" borderId="4">
      <alignment horizontal="right" vertical="center" shrinkToFit="1"/>
      <protection/>
    </xf>
    <xf numFmtId="4" fontId="65" fillId="0" borderId="4">
      <alignment horizontal="right" vertical="center" shrinkToFit="1"/>
      <protection/>
    </xf>
    <xf numFmtId="0" fontId="61" fillId="0" borderId="10">
      <alignment horizontal="center" vertical="center" wrapText="1"/>
      <protection/>
    </xf>
    <xf numFmtId="0" fontId="61" fillId="0" borderId="2">
      <alignment horizontal="center" vertical="center" wrapText="1"/>
      <protection/>
    </xf>
    <xf numFmtId="0" fontId="62" fillId="0" borderId="0">
      <alignment horizontal="left" vertical="center" wrapText="1"/>
      <protection/>
    </xf>
    <xf numFmtId="0" fontId="61" fillId="0" borderId="10">
      <alignment horizontal="center" vertical="center" wrapText="1"/>
      <protection/>
    </xf>
    <xf numFmtId="49" fontId="57" fillId="20" borderId="5">
      <alignment vertical="center"/>
      <protection/>
    </xf>
    <xf numFmtId="1" fontId="63" fillId="0" borderId="10">
      <alignment horizontal="center" vertical="center" shrinkToFit="1"/>
      <protection/>
    </xf>
    <xf numFmtId="0" fontId="65" fillId="0" borderId="10">
      <alignment horizontal="center" vertical="center" shrinkToFit="1"/>
      <protection/>
    </xf>
    <xf numFmtId="0" fontId="61" fillId="0" borderId="2">
      <alignment horizontal="center" vertical="center" wrapText="1"/>
      <protection/>
    </xf>
    <xf numFmtId="0" fontId="59" fillId="0" borderId="0">
      <alignment vertical="center" wrapText="1"/>
      <protection/>
    </xf>
    <xf numFmtId="49" fontId="61" fillId="0" borderId="2">
      <alignment horizontal="center" vertical="center" wrapText="1"/>
      <protection/>
    </xf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8" fillId="29" borderId="18" applyNumberFormat="0" applyAlignment="0" applyProtection="0"/>
    <xf numFmtId="0" fontId="69" fillId="30" borderId="19" applyNumberFormat="0" applyAlignment="0" applyProtection="0"/>
    <xf numFmtId="0" fontId="70" fillId="30" borderId="18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20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23" applyNumberFormat="0" applyFill="0" applyAlignment="0" applyProtection="0"/>
    <xf numFmtId="0" fontId="75" fillId="31" borderId="24" applyNumberFormat="0" applyAlignment="0" applyProtection="0"/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6" fillId="33" borderId="0">
      <alignment/>
      <protection/>
    </xf>
    <xf numFmtId="0" fontId="6" fillId="33" borderId="0">
      <alignment/>
      <protection/>
    </xf>
    <xf numFmtId="0" fontId="9" fillId="0" borderId="0">
      <alignment/>
      <protection/>
    </xf>
    <xf numFmtId="0" fontId="6" fillId="33" borderId="0">
      <alignment/>
      <protection/>
    </xf>
    <xf numFmtId="0" fontId="3" fillId="0" borderId="0" applyNumberFormat="0" applyFill="0" applyBorder="0" applyAlignment="0" applyProtection="0"/>
    <xf numFmtId="0" fontId="78" fillId="3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21" borderId="25" applyNumberFormat="0" applyFont="0" applyAlignment="0" applyProtection="0"/>
    <xf numFmtId="0" fontId="8" fillId="21" borderId="25" applyNumberFormat="0" applyFont="0" applyAlignment="0" applyProtection="0"/>
    <xf numFmtId="9" fontId="0" fillId="0" borderId="0" applyFont="0" applyFill="0" applyBorder="0" applyAlignment="0" applyProtection="0"/>
    <xf numFmtId="0" fontId="80" fillId="0" borderId="26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5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6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hidden="1" locked="0"/>
    </xf>
    <xf numFmtId="0" fontId="0" fillId="0" borderId="0" xfId="0" applyFont="1" applyFill="1" applyBorder="1" applyAlignment="1">
      <alignment/>
    </xf>
    <xf numFmtId="167" fontId="10" fillId="0" borderId="0" xfId="0" applyNumberFormat="1" applyFont="1" applyFill="1" applyAlignment="1">
      <alignment horizontal="center"/>
    </xf>
    <xf numFmtId="0" fontId="5" fillId="0" borderId="0" xfId="0" applyFont="1" applyFill="1" applyAlignment="1" applyProtection="1">
      <alignment/>
      <protection hidden="1" locked="0"/>
    </xf>
    <xf numFmtId="0" fontId="83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10" fillId="36" borderId="0" xfId="0" applyFont="1" applyFill="1" applyAlignment="1">
      <alignment/>
    </xf>
    <xf numFmtId="0" fontId="10" fillId="36" borderId="27" xfId="0" applyFont="1" applyFill="1" applyBorder="1" applyAlignment="1">
      <alignment horizontal="center" vertical="center"/>
    </xf>
    <xf numFmtId="167" fontId="10" fillId="0" borderId="27" xfId="0" applyNumberFormat="1" applyFont="1" applyFill="1" applyBorder="1" applyAlignment="1">
      <alignment horizontal="center" vertical="center" wrapText="1"/>
    </xf>
    <xf numFmtId="167" fontId="12" fillId="0" borderId="27" xfId="0" applyNumberFormat="1" applyFont="1" applyFill="1" applyBorder="1" applyAlignment="1">
      <alignment horizontal="right" vertical="center"/>
    </xf>
    <xf numFmtId="167" fontId="10" fillId="0" borderId="27" xfId="0" applyNumberFormat="1" applyFont="1" applyFill="1" applyBorder="1" applyAlignment="1">
      <alignment horizontal="right" vertical="center"/>
    </xf>
    <xf numFmtId="167" fontId="10" fillId="0" borderId="27" xfId="0" applyNumberFormat="1" applyFont="1" applyFill="1" applyBorder="1" applyAlignment="1">
      <alignment horizontal="right" vertical="center" wrapText="1"/>
    </xf>
    <xf numFmtId="167" fontId="12" fillId="0" borderId="27" xfId="0" applyNumberFormat="1" applyFont="1" applyFill="1" applyBorder="1" applyAlignment="1">
      <alignment horizontal="right"/>
    </xf>
    <xf numFmtId="167" fontId="12" fillId="0" borderId="27" xfId="0" applyNumberFormat="1" applyFont="1" applyFill="1" applyBorder="1" applyAlignment="1">
      <alignment horizontal="right" vertical="center" wrapText="1"/>
    </xf>
    <xf numFmtId="0" fontId="10" fillId="36" borderId="27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4" fillId="36" borderId="0" xfId="0" applyFont="1" applyFill="1" applyBorder="1" applyAlignment="1">
      <alignment vertical="center" wrapText="1"/>
    </xf>
    <xf numFmtId="167" fontId="5" fillId="0" borderId="0" xfId="0" applyNumberFormat="1" applyFont="1" applyFill="1" applyBorder="1" applyAlignment="1">
      <alignment horizontal="center" wrapText="1"/>
    </xf>
    <xf numFmtId="167" fontId="5" fillId="0" borderId="0" xfId="0" applyNumberFormat="1" applyFont="1" applyFill="1" applyBorder="1" applyAlignment="1">
      <alignment horizontal="center"/>
    </xf>
    <xf numFmtId="0" fontId="6" fillId="36" borderId="0" xfId="0" applyFont="1" applyFill="1" applyAlignment="1">
      <alignment/>
    </xf>
    <xf numFmtId="167" fontId="0" fillId="0" borderId="0" xfId="0" applyNumberFormat="1" applyFont="1" applyFill="1" applyAlignment="1">
      <alignment horizontal="center"/>
    </xf>
    <xf numFmtId="167" fontId="10" fillId="0" borderId="0" xfId="0" applyNumberFormat="1" applyFont="1" applyFill="1" applyAlignment="1">
      <alignment horizontal="right"/>
    </xf>
    <xf numFmtId="167" fontId="10" fillId="0" borderId="27" xfId="0" applyNumberFormat="1" applyFont="1" applyFill="1" applyBorder="1" applyAlignment="1">
      <alignment horizontal="right" vertical="center" shrinkToFit="1"/>
    </xf>
    <xf numFmtId="167" fontId="11" fillId="0" borderId="27" xfId="0" applyNumberFormat="1" applyFont="1" applyFill="1" applyBorder="1" applyAlignment="1">
      <alignment horizontal="right" vertical="center"/>
    </xf>
    <xf numFmtId="4" fontId="85" fillId="0" borderId="2" xfId="83" applyNumberFormat="1" applyFont="1" applyFill="1" applyAlignment="1" applyProtection="1">
      <alignment horizontal="right" vertical="center" shrinkToFit="1"/>
      <protection/>
    </xf>
    <xf numFmtId="167" fontId="5" fillId="0" borderId="0" xfId="0" applyNumberFormat="1" applyFont="1" applyFill="1" applyBorder="1" applyAlignment="1">
      <alignment horizontal="right" wrapText="1"/>
    </xf>
    <xf numFmtId="4" fontId="57" fillId="0" borderId="0" xfId="106" applyNumberFormat="1" applyFont="1" applyBorder="1" applyAlignment="1" applyProtection="1">
      <alignment horizontal="right" vertical="center" shrinkToFit="1"/>
      <protection/>
    </xf>
    <xf numFmtId="167" fontId="0" fillId="0" borderId="0" xfId="0" applyNumberFormat="1" applyFont="1" applyFill="1" applyAlignment="1">
      <alignment horizontal="right"/>
    </xf>
    <xf numFmtId="0" fontId="12" fillId="0" borderId="27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0" fontId="12" fillId="0" borderId="27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left" wrapText="1"/>
    </xf>
    <xf numFmtId="4" fontId="10" fillId="0" borderId="27" xfId="0" applyNumberFormat="1" applyFont="1" applyFill="1" applyBorder="1" applyAlignment="1" applyProtection="1">
      <alignment horizontal="right"/>
      <protection locked="0"/>
    </xf>
    <xf numFmtId="0" fontId="12" fillId="0" borderId="27" xfId="0" applyFont="1" applyFill="1" applyBorder="1" applyAlignment="1">
      <alignment horizontal="left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27" xfId="0" applyNumberFormat="1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top" wrapText="1"/>
    </xf>
    <xf numFmtId="49" fontId="10" fillId="36" borderId="0" xfId="0" applyNumberFormat="1" applyFont="1" applyFill="1" applyAlignment="1">
      <alignment horizontal="center" vertical="center"/>
    </xf>
    <xf numFmtId="49" fontId="10" fillId="36" borderId="27" xfId="0" applyNumberFormat="1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49" fontId="10" fillId="36" borderId="27" xfId="0" applyNumberFormat="1" applyFont="1" applyFill="1" applyBorder="1" applyAlignment="1">
      <alignment horizontal="center" vertical="center" wrapText="1"/>
    </xf>
    <xf numFmtId="49" fontId="14" fillId="36" borderId="0" xfId="0" applyNumberFormat="1" applyFont="1" applyFill="1" applyBorder="1" applyAlignment="1">
      <alignment horizontal="center" vertical="center" wrapText="1"/>
    </xf>
    <xf numFmtId="49" fontId="6" fillId="36" borderId="0" xfId="0" applyNumberFormat="1" applyFont="1" applyFill="1" applyAlignment="1">
      <alignment horizontal="center" vertical="center"/>
    </xf>
    <xf numFmtId="0" fontId="16" fillId="0" borderId="27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7" fillId="33" borderId="30" xfId="0" applyFont="1" applyFill="1" applyBorder="1" applyAlignment="1">
      <alignment vertical="center" wrapText="1"/>
    </xf>
    <xf numFmtId="0" fontId="16" fillId="33" borderId="27" xfId="0" applyFont="1" applyFill="1" applyBorder="1" applyAlignment="1">
      <alignment horizontal="left" vertical="center" wrapText="1"/>
    </xf>
    <xf numFmtId="49" fontId="16" fillId="33" borderId="27" xfId="0" applyNumberFormat="1" applyFont="1" applyFill="1" applyBorder="1" applyAlignment="1">
      <alignment horizontal="center" vertical="center" wrapText="1" shrinkToFit="1"/>
    </xf>
    <xf numFmtId="0" fontId="16" fillId="0" borderId="27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 wrapText="1"/>
    </xf>
    <xf numFmtId="0" fontId="16" fillId="33" borderId="30" xfId="0" applyFont="1" applyFill="1" applyBorder="1" applyAlignment="1">
      <alignment vertical="center" wrapText="1"/>
    </xf>
    <xf numFmtId="0" fontId="16" fillId="33" borderId="2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67" fontId="12" fillId="0" borderId="31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10" fillId="0" borderId="29" xfId="0" applyFont="1" applyFill="1" applyBorder="1" applyAlignment="1">
      <alignment horizontal="left" wrapText="1"/>
    </xf>
    <xf numFmtId="49" fontId="13" fillId="0" borderId="27" xfId="0" applyNumberFormat="1" applyFont="1" applyFill="1" applyBorder="1" applyAlignment="1">
      <alignment horizontal="center" vertical="center" wrapText="1"/>
    </xf>
    <xf numFmtId="4" fontId="86" fillId="0" borderId="32" xfId="83" applyNumberFormat="1" applyFont="1" applyFill="1" applyBorder="1" applyAlignment="1" applyProtection="1">
      <alignment horizontal="right" vertical="center" shrinkToFit="1"/>
      <protection/>
    </xf>
    <xf numFmtId="4" fontId="86" fillId="0" borderId="2" xfId="83" applyNumberFormat="1" applyFont="1" applyFill="1" applyAlignment="1" applyProtection="1">
      <alignment horizontal="right" vertical="center" shrinkToFit="1"/>
      <protection/>
    </xf>
    <xf numFmtId="4" fontId="85" fillId="0" borderId="32" xfId="83" applyNumberFormat="1" applyFont="1" applyFill="1" applyBorder="1" applyAlignment="1" applyProtection="1">
      <alignment horizontal="right" vertical="center" shrinkToFit="1"/>
      <protection/>
    </xf>
    <xf numFmtId="167" fontId="11" fillId="0" borderId="0" xfId="0" applyNumberFormat="1" applyFont="1" applyFill="1" applyAlignment="1">
      <alignment horizontal="center"/>
    </xf>
    <xf numFmtId="167" fontId="15" fillId="0" borderId="0" xfId="0" applyNumberFormat="1" applyFont="1" applyFill="1" applyBorder="1" applyAlignment="1">
      <alignment horizontal="center" wrapText="1"/>
    </xf>
    <xf numFmtId="167" fontId="7" fillId="0" borderId="0" xfId="0" applyNumberFormat="1" applyFont="1" applyFill="1" applyAlignment="1">
      <alignment horizontal="center"/>
    </xf>
    <xf numFmtId="167" fontId="12" fillId="37" borderId="27" xfId="0" applyNumberFormat="1" applyFont="1" applyFill="1" applyBorder="1" applyAlignment="1">
      <alignment horizontal="left" vertical="center"/>
    </xf>
    <xf numFmtId="49" fontId="12" fillId="37" borderId="27" xfId="0" applyNumberFormat="1" applyFont="1" applyFill="1" applyBorder="1" applyAlignment="1">
      <alignment horizontal="center" vertical="center"/>
    </xf>
    <xf numFmtId="0" fontId="5" fillId="37" borderId="0" xfId="0" applyFont="1" applyFill="1" applyAlignment="1">
      <alignment/>
    </xf>
    <xf numFmtId="167" fontId="12" fillId="37" borderId="27" xfId="0" applyNumberFormat="1" applyFont="1" applyFill="1" applyBorder="1" applyAlignment="1">
      <alignment horizontal="left" vertical="center" wrapText="1"/>
    </xf>
    <xf numFmtId="49" fontId="12" fillId="37" borderId="27" xfId="0" applyNumberFormat="1" applyFont="1" applyFill="1" applyBorder="1" applyAlignment="1">
      <alignment horizontal="center" vertical="center" wrapText="1"/>
    </xf>
    <xf numFmtId="167" fontId="12" fillId="37" borderId="27" xfId="0" applyNumberFormat="1" applyFont="1" applyFill="1" applyBorder="1" applyAlignment="1">
      <alignment horizontal="right" vertical="center"/>
    </xf>
    <xf numFmtId="0" fontId="12" fillId="37" borderId="27" xfId="0" applyFont="1" applyFill="1" applyBorder="1" applyAlignment="1">
      <alignment horizontal="left" wrapText="1"/>
    </xf>
    <xf numFmtId="0" fontId="5" fillId="37" borderId="0" xfId="0" applyFont="1" applyFill="1" applyAlignment="1">
      <alignment horizontal="center" vertical="center"/>
    </xf>
    <xf numFmtId="49" fontId="10" fillId="0" borderId="31" xfId="0" applyNumberFormat="1" applyFont="1" applyFill="1" applyBorder="1" applyAlignment="1">
      <alignment horizontal="center" vertical="center" wrapText="1"/>
    </xf>
    <xf numFmtId="4" fontId="10" fillId="0" borderId="27" xfId="0" applyNumberFormat="1" applyFont="1" applyFill="1" applyBorder="1" applyAlignment="1">
      <alignment horizontal="right" vertical="center"/>
    </xf>
    <xf numFmtId="167" fontId="10" fillId="0" borderId="33" xfId="0" applyNumberFormat="1" applyFont="1" applyFill="1" applyBorder="1" applyAlignment="1">
      <alignment horizontal="right" vertical="center" wrapText="1"/>
    </xf>
    <xf numFmtId="167" fontId="13" fillId="0" borderId="27" xfId="0" applyNumberFormat="1" applyFont="1" applyFill="1" applyBorder="1" applyAlignment="1">
      <alignment horizontal="right" vertical="center" wrapText="1"/>
    </xf>
    <xf numFmtId="4" fontId="10" fillId="0" borderId="27" xfId="0" applyNumberFormat="1" applyFont="1" applyFill="1" applyBorder="1" applyAlignment="1">
      <alignment horizontal="right" vertical="center" shrinkToFit="1"/>
    </xf>
    <xf numFmtId="167" fontId="10" fillId="0" borderId="31" xfId="0" applyNumberFormat="1" applyFont="1" applyFill="1" applyBorder="1" applyAlignment="1">
      <alignment horizontal="right" vertical="center"/>
    </xf>
    <xf numFmtId="167" fontId="11" fillId="0" borderId="31" xfId="0" applyNumberFormat="1" applyFont="1" applyFill="1" applyBorder="1" applyAlignment="1">
      <alignment horizontal="right" vertical="center"/>
    </xf>
    <xf numFmtId="167" fontId="12" fillId="38" borderId="27" xfId="0" applyNumberFormat="1" applyFont="1" applyFill="1" applyBorder="1" applyAlignment="1">
      <alignment horizontal="right" vertical="center"/>
    </xf>
    <xf numFmtId="4" fontId="10" fillId="0" borderId="2" xfId="104" applyNumberFormat="1" applyFont="1" applyFill="1" applyAlignment="1" applyProtection="1">
      <alignment horizontal="right" vertical="center"/>
      <protection/>
    </xf>
    <xf numFmtId="4" fontId="10" fillId="0" borderId="32" xfId="107" applyNumberFormat="1" applyFont="1" applyFill="1" applyBorder="1" applyAlignment="1" applyProtection="1">
      <alignment horizontal="right" vertical="center" shrinkToFit="1"/>
      <protection/>
    </xf>
    <xf numFmtId="4" fontId="10" fillId="0" borderId="2" xfId="107" applyNumberFormat="1" applyFont="1" applyFill="1" applyAlignment="1" applyProtection="1">
      <alignment horizontal="right" vertical="center" shrinkToFit="1"/>
      <protection/>
    </xf>
    <xf numFmtId="4" fontId="10" fillId="0" borderId="34" xfId="107" applyNumberFormat="1" applyFont="1" applyFill="1" applyBorder="1" applyAlignment="1" applyProtection="1">
      <alignment horizontal="right" vertical="center" shrinkToFit="1"/>
      <protection/>
    </xf>
    <xf numFmtId="4" fontId="10" fillId="0" borderId="35" xfId="107" applyNumberFormat="1" applyFont="1" applyFill="1" applyBorder="1" applyAlignment="1" applyProtection="1">
      <alignment horizontal="right" vertical="center" shrinkToFit="1"/>
      <protection/>
    </xf>
    <xf numFmtId="4" fontId="10" fillId="0" borderId="31" xfId="107" applyNumberFormat="1" applyFont="1" applyFill="1" applyBorder="1" applyAlignment="1" applyProtection="1">
      <alignment horizontal="right" vertical="center" shrinkToFit="1"/>
      <protection/>
    </xf>
    <xf numFmtId="4" fontId="10" fillId="0" borderId="27" xfId="107" applyNumberFormat="1" applyFont="1" applyFill="1" applyBorder="1" applyAlignment="1" applyProtection="1">
      <alignment horizontal="right" vertical="center" shrinkToFit="1"/>
      <protection/>
    </xf>
    <xf numFmtId="0" fontId="10" fillId="0" borderId="27" xfId="163" applyFont="1" applyFill="1" applyBorder="1" applyAlignment="1">
      <alignment horizontal="left" vertical="top" wrapText="1"/>
      <protection/>
    </xf>
    <xf numFmtId="49" fontId="10" fillId="0" borderId="27" xfId="163" applyNumberFormat="1" applyFont="1" applyFill="1" applyBorder="1" applyAlignment="1">
      <alignment horizontal="center" vertical="center" wrapText="1"/>
      <protection/>
    </xf>
    <xf numFmtId="2" fontId="10" fillId="0" borderId="27" xfId="73" applyNumberFormat="1" applyFont="1" applyFill="1" applyBorder="1" applyAlignment="1" applyProtection="1">
      <alignment vertical="center" wrapText="1"/>
      <protection/>
    </xf>
    <xf numFmtId="49" fontId="10" fillId="0" borderId="27" xfId="73" applyNumberFormat="1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>
      <alignment horizontal="left" vertical="center" wrapText="1"/>
    </xf>
    <xf numFmtId="49" fontId="10" fillId="0" borderId="27" xfId="74" applyNumberFormat="1" applyFont="1" applyFill="1" applyBorder="1" applyAlignment="1" applyProtection="1">
      <alignment vertical="center" wrapText="1"/>
      <protection/>
    </xf>
    <xf numFmtId="49" fontId="10" fillId="0" borderId="27" xfId="74" applyNumberFormat="1" applyFont="1" applyFill="1" applyBorder="1" applyAlignment="1" applyProtection="1">
      <alignment horizontal="center" vertical="center" wrapText="1"/>
      <protection/>
    </xf>
    <xf numFmtId="2" fontId="10" fillId="0" borderId="27" xfId="73" applyNumberFormat="1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>
      <alignment/>
    </xf>
    <xf numFmtId="49" fontId="13" fillId="0" borderId="27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wrapText="1"/>
    </xf>
    <xf numFmtId="49" fontId="13" fillId="0" borderId="27" xfId="0" applyNumberFormat="1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wrapText="1"/>
    </xf>
    <xf numFmtId="2" fontId="13" fillId="0" borderId="27" xfId="0" applyNumberFormat="1" applyFont="1" applyFill="1" applyBorder="1" applyAlignment="1">
      <alignment horizontal="left" wrapText="1"/>
    </xf>
    <xf numFmtId="4" fontId="10" fillId="0" borderId="32" xfId="83" applyNumberFormat="1" applyFont="1" applyFill="1" applyBorder="1" applyAlignment="1" applyProtection="1">
      <alignment horizontal="right" vertical="center" shrinkToFit="1"/>
      <protection/>
    </xf>
    <xf numFmtId="4" fontId="10" fillId="0" borderId="2" xfId="83" applyNumberFormat="1" applyFont="1" applyFill="1" applyAlignment="1" applyProtection="1">
      <alignment horizontal="right" vertical="center" shrinkToFit="1"/>
      <protection/>
    </xf>
    <xf numFmtId="167" fontId="10" fillId="0" borderId="36" xfId="0" applyNumberFormat="1" applyFont="1" applyFill="1" applyBorder="1" applyAlignment="1">
      <alignment horizontal="right" vertical="center" wrapText="1"/>
    </xf>
    <xf numFmtId="167" fontId="10" fillId="0" borderId="36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167" fontId="10" fillId="0" borderId="37" xfId="0" applyNumberFormat="1" applyFont="1" applyFill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67" fontId="52" fillId="0" borderId="27" xfId="0" applyNumberFormat="1" applyFont="1" applyFill="1" applyBorder="1" applyAlignment="1">
      <alignment horizontal="right" vertical="center"/>
    </xf>
  </cellXfs>
  <cellStyles count="1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style0 2" xfId="38"/>
    <cellStyle name="td" xfId="39"/>
    <cellStyle name="td 2" xfId="40"/>
    <cellStyle name="tr" xfId="41"/>
    <cellStyle name="tr 2" xfId="42"/>
    <cellStyle name="xl21" xfId="43"/>
    <cellStyle name="xl21 2" xfId="44"/>
    <cellStyle name="xl22" xfId="45"/>
    <cellStyle name="xl22 2" xfId="46"/>
    <cellStyle name="xl23" xfId="47"/>
    <cellStyle name="xl23 2" xfId="48"/>
    <cellStyle name="xl24" xfId="49"/>
    <cellStyle name="xl24 2" xfId="50"/>
    <cellStyle name="xl25" xfId="51"/>
    <cellStyle name="xl25 2" xfId="52"/>
    <cellStyle name="xl26" xfId="53"/>
    <cellStyle name="xl26 2" xfId="54"/>
    <cellStyle name="xl27" xfId="55"/>
    <cellStyle name="xl27 2" xfId="56"/>
    <cellStyle name="xl28" xfId="57"/>
    <cellStyle name="xl28 2" xfId="58"/>
    <cellStyle name="xl29" xfId="59"/>
    <cellStyle name="xl29 2" xfId="60"/>
    <cellStyle name="xl30" xfId="61"/>
    <cellStyle name="xl30 2" xfId="62"/>
    <cellStyle name="xl31" xfId="63"/>
    <cellStyle name="xl31 2" xfId="64"/>
    <cellStyle name="xl32" xfId="65"/>
    <cellStyle name="xl32 2" xfId="66"/>
    <cellStyle name="xl33" xfId="67"/>
    <cellStyle name="xl33 2" xfId="68"/>
    <cellStyle name="xl34" xfId="69"/>
    <cellStyle name="xl34 2" xfId="70"/>
    <cellStyle name="xl35" xfId="71"/>
    <cellStyle name="xl35 2" xfId="72"/>
    <cellStyle name="xl36" xfId="73"/>
    <cellStyle name="xl36 2" xfId="74"/>
    <cellStyle name="xl37" xfId="75"/>
    <cellStyle name="xl37 2" xfId="76"/>
    <cellStyle name="xl38" xfId="77"/>
    <cellStyle name="xl38 2" xfId="78"/>
    <cellStyle name="xl39" xfId="79"/>
    <cellStyle name="xl39 2" xfId="80"/>
    <cellStyle name="xl40" xfId="81"/>
    <cellStyle name="xl40 2" xfId="82"/>
    <cellStyle name="xl41" xfId="83"/>
    <cellStyle name="xl41 2" xfId="84"/>
    <cellStyle name="xl42" xfId="85"/>
    <cellStyle name="xl42 2" xfId="86"/>
    <cellStyle name="xl43" xfId="87"/>
    <cellStyle name="xl43 2" xfId="88"/>
    <cellStyle name="xl44" xfId="89"/>
    <cellStyle name="xl44 2" xfId="90"/>
    <cellStyle name="xl45" xfId="91"/>
    <cellStyle name="xl45 2" xfId="92"/>
    <cellStyle name="xl46" xfId="93"/>
    <cellStyle name="xl46 2" xfId="94"/>
    <cellStyle name="xl47" xfId="95"/>
    <cellStyle name="xl48" xfId="96"/>
    <cellStyle name="xl49" xfId="97"/>
    <cellStyle name="xl50" xfId="98"/>
    <cellStyle name="xl51" xfId="99"/>
    <cellStyle name="xl52" xfId="100"/>
    <cellStyle name="xl53" xfId="101"/>
    <cellStyle name="xl54" xfId="102"/>
    <cellStyle name="xl55" xfId="103"/>
    <cellStyle name="xl56" xfId="104"/>
    <cellStyle name="xl57" xfId="105"/>
    <cellStyle name="xl58" xfId="106"/>
    <cellStyle name="xl59" xfId="107"/>
    <cellStyle name="xl59 2" xfId="108"/>
    <cellStyle name="xl60" xfId="109"/>
    <cellStyle name="xl61" xfId="110"/>
    <cellStyle name="xl62" xfId="111"/>
    <cellStyle name="xl63" xfId="112"/>
    <cellStyle name="xl64" xfId="113"/>
    <cellStyle name="xl65" xfId="114"/>
    <cellStyle name="xl66" xfId="115"/>
    <cellStyle name="xl67" xfId="116"/>
    <cellStyle name="xl68" xfId="117"/>
    <cellStyle name="xl69" xfId="118"/>
    <cellStyle name="xl70" xfId="119"/>
    <cellStyle name="xl71" xfId="120"/>
    <cellStyle name="xl72" xfId="121"/>
    <cellStyle name="xl73" xfId="122"/>
    <cellStyle name="xl74" xfId="123"/>
    <cellStyle name="xl75" xfId="124"/>
    <cellStyle name="xl76" xfId="125"/>
    <cellStyle name="xl77" xfId="126"/>
    <cellStyle name="xl78" xfId="127"/>
    <cellStyle name="xl79" xfId="128"/>
    <cellStyle name="xl80" xfId="129"/>
    <cellStyle name="xl81" xfId="130"/>
    <cellStyle name="xl82" xfId="131"/>
    <cellStyle name="xl83" xfId="132"/>
    <cellStyle name="xl84" xfId="133"/>
    <cellStyle name="xl85" xfId="134"/>
    <cellStyle name="xl86" xfId="135"/>
    <cellStyle name="xl87" xfId="136"/>
    <cellStyle name="xl88" xfId="137"/>
    <cellStyle name="xl89" xfId="138"/>
    <cellStyle name="xl90" xfId="139"/>
    <cellStyle name="Акцент1" xfId="140"/>
    <cellStyle name="Акцент2" xfId="141"/>
    <cellStyle name="Акцент3" xfId="142"/>
    <cellStyle name="Акцент4" xfId="143"/>
    <cellStyle name="Акцент5" xfId="144"/>
    <cellStyle name="Акцент6" xfId="145"/>
    <cellStyle name="Ввод " xfId="146"/>
    <cellStyle name="Вывод" xfId="147"/>
    <cellStyle name="Вычисление" xfId="148"/>
    <cellStyle name="Hyperlink" xfId="149"/>
    <cellStyle name="Currency" xfId="150"/>
    <cellStyle name="Currency [0]" xfId="151"/>
    <cellStyle name="Заголовок 1" xfId="152"/>
    <cellStyle name="Заголовок 2" xfId="153"/>
    <cellStyle name="Заголовок 3" xfId="154"/>
    <cellStyle name="Заголовок 4" xfId="155"/>
    <cellStyle name="Итог" xfId="156"/>
    <cellStyle name="Контрольная ячейка" xfId="157"/>
    <cellStyle name="Название" xfId="158"/>
    <cellStyle name="Нейтральный" xfId="159"/>
    <cellStyle name="Обычный 2" xfId="160"/>
    <cellStyle name="Обычный 3" xfId="161"/>
    <cellStyle name="Обычный 4" xfId="162"/>
    <cellStyle name="Обычный_Лист2" xfId="163"/>
    <cellStyle name="Followed Hyperlink" xfId="164"/>
    <cellStyle name="Плохой" xfId="165"/>
    <cellStyle name="Пояснение" xfId="166"/>
    <cellStyle name="Примечание" xfId="167"/>
    <cellStyle name="Примечание 2" xfId="168"/>
    <cellStyle name="Percent" xfId="169"/>
    <cellStyle name="Связанная ячейка" xfId="170"/>
    <cellStyle name="Текст предупреждения" xfId="171"/>
    <cellStyle name="Comma" xfId="172"/>
    <cellStyle name="Comma [0]" xfId="173"/>
    <cellStyle name="Хороший" xfId="17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0"/>
  <sheetViews>
    <sheetView tabSelected="1" zoomScalePageLayoutView="0" workbookViewId="0" topLeftCell="A151">
      <selection activeCell="E217" sqref="E217"/>
    </sheetView>
  </sheetViews>
  <sheetFormatPr defaultColWidth="9.00390625" defaultRowHeight="12.75"/>
  <cols>
    <col min="1" max="1" width="72.875" style="27" customWidth="1"/>
    <col min="2" max="2" width="24.00390625" style="57" hidden="1" customWidth="1"/>
    <col min="3" max="3" width="16.625" style="3" customWidth="1"/>
    <col min="4" max="4" width="17.125" style="35" customWidth="1"/>
    <col min="5" max="5" width="15.75390625" style="79" customWidth="1"/>
    <col min="6" max="6" width="10.375" style="28" customWidth="1"/>
    <col min="7" max="7" width="12.375" style="28" customWidth="1"/>
    <col min="8" max="8" width="7.00390625" style="0" bestFit="1" customWidth="1"/>
    <col min="9" max="9" width="12.625" style="0" bestFit="1" customWidth="1"/>
    <col min="10" max="10" width="10.00390625" style="0" bestFit="1" customWidth="1"/>
  </cols>
  <sheetData>
    <row r="1" spans="1:7" ht="12.75">
      <c r="A1" s="121" t="s">
        <v>257</v>
      </c>
      <c r="B1" s="121"/>
      <c r="C1" s="121"/>
      <c r="D1" s="121"/>
      <c r="E1" s="121"/>
      <c r="F1" s="121"/>
      <c r="G1" s="121"/>
    </row>
    <row r="2" spans="1:7" ht="12" customHeight="1">
      <c r="A2" s="14"/>
      <c r="B2" s="48"/>
      <c r="C2" s="10"/>
      <c r="D2" s="29"/>
      <c r="E2" s="77"/>
      <c r="F2" s="122" t="s">
        <v>123</v>
      </c>
      <c r="G2" s="122"/>
    </row>
    <row r="3" spans="1:7" ht="41.25" customHeight="1">
      <c r="A3" s="15" t="s">
        <v>0</v>
      </c>
      <c r="B3" s="49" t="s">
        <v>174</v>
      </c>
      <c r="C3" s="16" t="s">
        <v>231</v>
      </c>
      <c r="D3" s="16" t="s">
        <v>255</v>
      </c>
      <c r="E3" s="16" t="s">
        <v>256</v>
      </c>
      <c r="F3" s="16" t="s">
        <v>14</v>
      </c>
      <c r="G3" s="16" t="s">
        <v>173</v>
      </c>
    </row>
    <row r="4" spans="1:7" s="82" customFormat="1" ht="18.75" customHeight="1">
      <c r="A4" s="80" t="s">
        <v>12</v>
      </c>
      <c r="B4" s="81"/>
      <c r="C4" s="85">
        <f>C5+C30</f>
        <v>115967803.5</v>
      </c>
      <c r="D4" s="85">
        <f>D5+D30</f>
        <v>94219044.81000003</v>
      </c>
      <c r="E4" s="85">
        <f>E5+E30</f>
        <v>81804673.56</v>
      </c>
      <c r="F4" s="85">
        <f aca="true" t="shared" si="0" ref="F4:F12">D4/C4*100</f>
        <v>81.24586477142341</v>
      </c>
      <c r="G4" s="85">
        <f>D4/E4*100</f>
        <v>115.17562592667112</v>
      </c>
    </row>
    <row r="5" spans="1:7" s="7" customFormat="1" ht="17.25" customHeight="1">
      <c r="A5" s="40" t="s">
        <v>8</v>
      </c>
      <c r="B5" s="50"/>
      <c r="C5" s="17">
        <f>C6+C9+C14+C18+C22+C24</f>
        <v>103106236.5</v>
      </c>
      <c r="D5" s="17">
        <f>D6+D9+D14+D18+D22+D24</f>
        <v>85415073.10000002</v>
      </c>
      <c r="E5" s="17">
        <f>E6+E9+E14+E18+E22+E24</f>
        <v>75231273.08</v>
      </c>
      <c r="F5" s="17">
        <f t="shared" si="0"/>
        <v>82.84181054363286</v>
      </c>
      <c r="G5" s="17">
        <f aca="true" t="shared" si="1" ref="G5:G62">D5/E5*100</f>
        <v>113.53665783266847</v>
      </c>
    </row>
    <row r="6" spans="1:7" s="7" customFormat="1" ht="16.5" customHeight="1">
      <c r="A6" s="40" t="s">
        <v>13</v>
      </c>
      <c r="B6" s="50"/>
      <c r="C6" s="17">
        <f>C7</f>
        <v>63639742</v>
      </c>
      <c r="D6" s="17">
        <f>D7</f>
        <v>51916832.85</v>
      </c>
      <c r="E6" s="17">
        <f>E7</f>
        <v>44426669.03</v>
      </c>
      <c r="F6" s="17">
        <f t="shared" si="0"/>
        <v>81.57926355201126</v>
      </c>
      <c r="G6" s="17">
        <f t="shared" si="1"/>
        <v>116.8596115431074</v>
      </c>
    </row>
    <row r="7" spans="1:8" s="1" customFormat="1" ht="15" customHeight="1">
      <c r="A7" s="41" t="s">
        <v>1</v>
      </c>
      <c r="B7" s="51" t="s">
        <v>175</v>
      </c>
      <c r="C7" s="18">
        <v>63639742</v>
      </c>
      <c r="D7" s="96">
        <v>51916832.85</v>
      </c>
      <c r="E7" s="18">
        <v>44426669.03</v>
      </c>
      <c r="F7" s="17">
        <f t="shared" si="0"/>
        <v>81.57926355201126</v>
      </c>
      <c r="G7" s="17">
        <f t="shared" si="1"/>
        <v>116.8596115431074</v>
      </c>
      <c r="H7" s="8"/>
    </row>
    <row r="8" spans="1:8" s="1" customFormat="1" ht="15" customHeight="1">
      <c r="A8" s="41" t="s">
        <v>88</v>
      </c>
      <c r="B8" s="51"/>
      <c r="C8" s="18">
        <f>C7*49.5/64.5</f>
        <v>48839802</v>
      </c>
      <c r="D8" s="18">
        <f>D7*49.5/64.5</f>
        <v>39843150.79186047</v>
      </c>
      <c r="E8" s="18">
        <v>34093924.35</v>
      </c>
      <c r="F8" s="17">
        <f t="shared" si="0"/>
        <v>81.57926355201126</v>
      </c>
      <c r="G8" s="17">
        <f t="shared" si="1"/>
        <v>116.86290607921896</v>
      </c>
      <c r="H8" s="8"/>
    </row>
    <row r="9" spans="1:8" s="7" customFormat="1" ht="24.75" customHeight="1">
      <c r="A9" s="36" t="s">
        <v>90</v>
      </c>
      <c r="B9" s="52"/>
      <c r="C9" s="17">
        <f>C10+C11+C12+C13</f>
        <v>6107750</v>
      </c>
      <c r="D9" s="17">
        <f>D10+D11+D12+D13</f>
        <v>5337915.300000001</v>
      </c>
      <c r="E9" s="17">
        <f>E10+E11+E12+E13</f>
        <v>4937756.350000001</v>
      </c>
      <c r="F9" s="17">
        <f t="shared" si="0"/>
        <v>87.39577258401214</v>
      </c>
      <c r="G9" s="17">
        <f t="shared" si="1"/>
        <v>108.1040643084789</v>
      </c>
      <c r="H9" s="11"/>
    </row>
    <row r="10" spans="1:8" s="1" customFormat="1" ht="42.75" customHeight="1">
      <c r="A10" s="42" t="s">
        <v>91</v>
      </c>
      <c r="B10" s="53" t="s">
        <v>176</v>
      </c>
      <c r="C10" s="97">
        <v>2412564</v>
      </c>
      <c r="D10" s="98">
        <v>2354440.62</v>
      </c>
      <c r="E10" s="18">
        <v>2005686.98</v>
      </c>
      <c r="F10" s="17">
        <f t="shared" si="0"/>
        <v>97.59080463772153</v>
      </c>
      <c r="G10" s="17">
        <f t="shared" si="1"/>
        <v>117.38823871709035</v>
      </c>
      <c r="H10" s="8"/>
    </row>
    <row r="11" spans="1:8" s="1" customFormat="1" ht="54.75" customHeight="1">
      <c r="A11" s="42" t="s">
        <v>92</v>
      </c>
      <c r="B11" s="53" t="s">
        <v>177</v>
      </c>
      <c r="C11" s="97">
        <v>24429</v>
      </c>
      <c r="D11" s="98">
        <v>21844.75</v>
      </c>
      <c r="E11" s="18">
        <v>21004.15</v>
      </c>
      <c r="F11" s="17">
        <f t="shared" si="0"/>
        <v>89.42138442015637</v>
      </c>
      <c r="G11" s="17">
        <f t="shared" si="1"/>
        <v>104.00206625833465</v>
      </c>
      <c r="H11" s="8"/>
    </row>
    <row r="12" spans="1:8" s="1" customFormat="1" ht="42" customHeight="1">
      <c r="A12" s="42" t="s">
        <v>93</v>
      </c>
      <c r="B12" s="53" t="s">
        <v>178</v>
      </c>
      <c r="C12" s="99">
        <v>3670757</v>
      </c>
      <c r="D12" s="100">
        <v>3493454.24</v>
      </c>
      <c r="E12" s="18">
        <v>3302516.94</v>
      </c>
      <c r="F12" s="17">
        <f t="shared" si="0"/>
        <v>95.16985842429777</v>
      </c>
      <c r="G12" s="17">
        <f t="shared" si="1"/>
        <v>105.78156913254169</v>
      </c>
      <c r="H12" s="8"/>
    </row>
    <row r="13" spans="1:8" s="1" customFormat="1" ht="43.5" customHeight="1">
      <c r="A13" s="42" t="s">
        <v>94</v>
      </c>
      <c r="B13" s="53" t="s">
        <v>179</v>
      </c>
      <c r="C13" s="101">
        <v>0</v>
      </c>
      <c r="D13" s="102">
        <v>-531824.31</v>
      </c>
      <c r="E13" s="18">
        <v>-391451.72</v>
      </c>
      <c r="F13" s="17"/>
      <c r="G13" s="17">
        <f t="shared" si="1"/>
        <v>135.85948990082355</v>
      </c>
      <c r="H13" s="8"/>
    </row>
    <row r="14" spans="1:7" s="7" customFormat="1" ht="17.25" customHeight="1">
      <c r="A14" s="40" t="s">
        <v>2</v>
      </c>
      <c r="B14" s="50"/>
      <c r="C14" s="17">
        <f>C15+C16+C17</f>
        <v>18029100</v>
      </c>
      <c r="D14" s="17">
        <f>D15+D16+D17</f>
        <v>17370182.39</v>
      </c>
      <c r="E14" s="17">
        <f>E15+E16+E17</f>
        <v>17034123.49</v>
      </c>
      <c r="F14" s="17">
        <f aca="true" t="shared" si="2" ref="F14:F27">D14/C14*100</f>
        <v>96.34525511534132</v>
      </c>
      <c r="G14" s="17">
        <f t="shared" si="1"/>
        <v>101.97285701373062</v>
      </c>
    </row>
    <row r="15" spans="1:7" s="1" customFormat="1" ht="15.75" customHeight="1">
      <c r="A15" s="42" t="s">
        <v>6</v>
      </c>
      <c r="B15" s="53" t="s">
        <v>185</v>
      </c>
      <c r="C15" s="19">
        <v>12990000</v>
      </c>
      <c r="D15" s="43">
        <v>12001333.56</v>
      </c>
      <c r="E15" s="19">
        <v>12860179.04</v>
      </c>
      <c r="F15" s="17">
        <f t="shared" si="2"/>
        <v>92.38901893764434</v>
      </c>
      <c r="G15" s="17">
        <f t="shared" si="1"/>
        <v>93.32166778293937</v>
      </c>
    </row>
    <row r="16" spans="1:7" s="1" customFormat="1" ht="15.75" customHeight="1">
      <c r="A16" s="42" t="s">
        <v>3</v>
      </c>
      <c r="B16" s="53" t="s">
        <v>181</v>
      </c>
      <c r="C16" s="19">
        <v>4919100</v>
      </c>
      <c r="D16" s="102">
        <v>5307804.88</v>
      </c>
      <c r="E16" s="19">
        <v>4071448.88</v>
      </c>
      <c r="F16" s="17">
        <f t="shared" si="2"/>
        <v>107.90195116992946</v>
      </c>
      <c r="G16" s="17">
        <f t="shared" si="1"/>
        <v>130.36648712632245</v>
      </c>
    </row>
    <row r="17" spans="1:7" s="1" customFormat="1" ht="15.75" customHeight="1">
      <c r="A17" s="42" t="s">
        <v>58</v>
      </c>
      <c r="B17" s="53" t="s">
        <v>184</v>
      </c>
      <c r="C17" s="19">
        <v>120000</v>
      </c>
      <c r="D17" s="102">
        <v>61043.95</v>
      </c>
      <c r="E17" s="19">
        <v>102495.57</v>
      </c>
      <c r="F17" s="17">
        <f t="shared" si="2"/>
        <v>50.86995833333333</v>
      </c>
      <c r="G17" s="17">
        <f t="shared" si="1"/>
        <v>59.55764722319218</v>
      </c>
    </row>
    <row r="18" spans="1:7" s="7" customFormat="1" ht="18.75" customHeight="1">
      <c r="A18" s="44" t="s">
        <v>10</v>
      </c>
      <c r="B18" s="52"/>
      <c r="C18" s="20">
        <f>C20+C19+C21</f>
        <v>13059644.5</v>
      </c>
      <c r="D18" s="20">
        <f>D20+D19+D21</f>
        <v>8847728.4</v>
      </c>
      <c r="E18" s="20">
        <f>E20+E19+E21</f>
        <v>6984514.38</v>
      </c>
      <c r="F18" s="17">
        <f t="shared" si="2"/>
        <v>67.74861597496012</v>
      </c>
      <c r="G18" s="17">
        <f t="shared" si="1"/>
        <v>126.67635741913958</v>
      </c>
    </row>
    <row r="19" spans="1:7" s="1" customFormat="1" ht="15.75" customHeight="1">
      <c r="A19" s="42" t="s">
        <v>21</v>
      </c>
      <c r="B19" s="53" t="s">
        <v>180</v>
      </c>
      <c r="C19" s="19">
        <v>2278200</v>
      </c>
      <c r="D19" s="102">
        <v>1447636.4</v>
      </c>
      <c r="E19" s="19">
        <v>838716.33</v>
      </c>
      <c r="F19" s="17">
        <f t="shared" si="2"/>
        <v>63.54299007988763</v>
      </c>
      <c r="G19" s="17">
        <f t="shared" si="1"/>
        <v>172.60143247717616</v>
      </c>
    </row>
    <row r="20" spans="1:7" s="6" customFormat="1" ht="12.75">
      <c r="A20" s="103" t="s">
        <v>95</v>
      </c>
      <c r="B20" s="104" t="s">
        <v>183</v>
      </c>
      <c r="C20" s="89">
        <v>1784444.5</v>
      </c>
      <c r="D20" s="43">
        <v>991524.62</v>
      </c>
      <c r="E20" s="89">
        <v>934588.47</v>
      </c>
      <c r="F20" s="17">
        <f t="shared" si="2"/>
        <v>55.56488980184029</v>
      </c>
      <c r="G20" s="17">
        <f t="shared" si="1"/>
        <v>106.09210918255818</v>
      </c>
    </row>
    <row r="21" spans="1:7" s="1" customFormat="1" ht="15.75" customHeight="1">
      <c r="A21" s="42" t="s">
        <v>11</v>
      </c>
      <c r="B21" s="53" t="s">
        <v>182</v>
      </c>
      <c r="C21" s="19">
        <v>8997000</v>
      </c>
      <c r="D21" s="43">
        <v>6408567.38</v>
      </c>
      <c r="E21" s="19">
        <v>5211209.58</v>
      </c>
      <c r="F21" s="17">
        <f t="shared" si="2"/>
        <v>71.2300475714127</v>
      </c>
      <c r="G21" s="17">
        <f t="shared" si="1"/>
        <v>122.97658118751002</v>
      </c>
    </row>
    <row r="22" spans="1:7" s="7" customFormat="1" ht="25.5">
      <c r="A22" s="44" t="s">
        <v>7</v>
      </c>
      <c r="B22" s="52"/>
      <c r="C22" s="21">
        <f>C23</f>
        <v>300000</v>
      </c>
      <c r="D22" s="21">
        <f>D23</f>
        <v>348480.98</v>
      </c>
      <c r="E22" s="21">
        <f>E23</f>
        <v>178083.05</v>
      </c>
      <c r="F22" s="17">
        <f t="shared" si="2"/>
        <v>116.16032666666666</v>
      </c>
      <c r="G22" s="17">
        <f t="shared" si="1"/>
        <v>195.68453033570572</v>
      </c>
    </row>
    <row r="23" spans="1:7" s="1" customFormat="1" ht="12.75">
      <c r="A23" s="42" t="s">
        <v>4</v>
      </c>
      <c r="B23" s="53" t="s">
        <v>186</v>
      </c>
      <c r="C23" s="19">
        <v>300000</v>
      </c>
      <c r="D23" s="102">
        <v>348480.98</v>
      </c>
      <c r="E23" s="19">
        <v>178083.05</v>
      </c>
      <c r="F23" s="17">
        <f t="shared" si="2"/>
        <v>116.16032666666666</v>
      </c>
      <c r="G23" s="17">
        <f t="shared" si="1"/>
        <v>195.68453033570572</v>
      </c>
    </row>
    <row r="24" spans="1:7" s="7" customFormat="1" ht="15" customHeight="1">
      <c r="A24" s="44" t="s">
        <v>15</v>
      </c>
      <c r="B24" s="52"/>
      <c r="C24" s="17">
        <f>C25+C26+C28+C29</f>
        <v>1970000</v>
      </c>
      <c r="D24" s="17">
        <f>D25+D26+D28+D29+D27</f>
        <v>1593933.1800000002</v>
      </c>
      <c r="E24" s="17">
        <f>E25+E26+E28+E29+E27</f>
        <v>1670126.78</v>
      </c>
      <c r="F24" s="17">
        <f t="shared" si="2"/>
        <v>80.91031370558377</v>
      </c>
      <c r="G24" s="17">
        <f t="shared" si="1"/>
        <v>95.43785532257618</v>
      </c>
    </row>
    <row r="25" spans="1:7" s="1" customFormat="1" ht="30.75" customHeight="1">
      <c r="A25" s="42" t="s">
        <v>59</v>
      </c>
      <c r="B25" s="53" t="s">
        <v>187</v>
      </c>
      <c r="C25" s="19">
        <v>1310000</v>
      </c>
      <c r="D25" s="102">
        <v>1008477.43</v>
      </c>
      <c r="E25" s="19">
        <v>999401.28</v>
      </c>
      <c r="F25" s="17">
        <f t="shared" si="2"/>
        <v>76.98300992366413</v>
      </c>
      <c r="G25" s="17">
        <f t="shared" si="1"/>
        <v>100.90815873279651</v>
      </c>
    </row>
    <row r="26" spans="1:8" s="1" customFormat="1" ht="40.5" customHeight="1">
      <c r="A26" s="42" t="s">
        <v>126</v>
      </c>
      <c r="B26" s="53" t="s">
        <v>188</v>
      </c>
      <c r="C26" s="19">
        <v>40000</v>
      </c>
      <c r="D26" s="19">
        <v>28625</v>
      </c>
      <c r="E26" s="19">
        <v>44875</v>
      </c>
      <c r="F26" s="17">
        <f t="shared" si="2"/>
        <v>71.5625</v>
      </c>
      <c r="G26" s="17">
        <f t="shared" si="1"/>
        <v>63.788300835654596</v>
      </c>
      <c r="H26" s="7"/>
    </row>
    <row r="27" spans="1:7" s="1" customFormat="1" ht="40.5" customHeight="1">
      <c r="A27" s="42" t="s">
        <v>241</v>
      </c>
      <c r="B27" s="53"/>
      <c r="C27" s="19">
        <v>0</v>
      </c>
      <c r="D27" s="19">
        <v>7490</v>
      </c>
      <c r="E27" s="19">
        <v>1400</v>
      </c>
      <c r="F27" s="17"/>
      <c r="G27" s="17">
        <f t="shared" si="1"/>
        <v>535</v>
      </c>
    </row>
    <row r="28" spans="1:8" s="1" customFormat="1" ht="12.75" customHeight="1">
      <c r="A28" s="42" t="s">
        <v>109</v>
      </c>
      <c r="B28" s="53"/>
      <c r="C28" s="19">
        <v>595000</v>
      </c>
      <c r="D28" s="19">
        <v>549340.75</v>
      </c>
      <c r="E28" s="19">
        <v>559450.5</v>
      </c>
      <c r="F28" s="17">
        <f aca="true" t="shared" si="3" ref="F28:F46">D28/C28*100</f>
        <v>92.32617647058824</v>
      </c>
      <c r="G28" s="17">
        <f t="shared" si="1"/>
        <v>98.19291429715408</v>
      </c>
      <c r="H28" s="7"/>
    </row>
    <row r="29" spans="1:7" s="1" customFormat="1" ht="15" customHeight="1">
      <c r="A29" s="42" t="s">
        <v>73</v>
      </c>
      <c r="B29" s="53" t="s">
        <v>189</v>
      </c>
      <c r="C29" s="19">
        <v>25000</v>
      </c>
      <c r="D29" s="19">
        <v>0</v>
      </c>
      <c r="E29" s="19">
        <v>65000</v>
      </c>
      <c r="F29" s="17">
        <f t="shared" si="3"/>
        <v>0</v>
      </c>
      <c r="G29" s="17">
        <f t="shared" si="1"/>
        <v>0</v>
      </c>
    </row>
    <row r="30" spans="1:7" s="7" customFormat="1" ht="16.5" customHeight="1">
      <c r="A30" s="44" t="s">
        <v>9</v>
      </c>
      <c r="B30" s="52"/>
      <c r="C30" s="17">
        <f>C31+C39+C46+C51+C58+C59+C61+C63</f>
        <v>12861567</v>
      </c>
      <c r="D30" s="17">
        <f>D31+D39+D46+D51+D58+D59</f>
        <v>8803971.71</v>
      </c>
      <c r="E30" s="17">
        <f>E31+E39+E46+E51+E58+E59+E61+E63</f>
        <v>6573400.48</v>
      </c>
      <c r="F30" s="17">
        <f t="shared" si="3"/>
        <v>68.4517812642892</v>
      </c>
      <c r="G30" s="17">
        <f t="shared" si="1"/>
        <v>133.9332927726929</v>
      </c>
    </row>
    <row r="31" spans="1:7" s="7" customFormat="1" ht="28.5" customHeight="1">
      <c r="A31" s="44" t="s">
        <v>191</v>
      </c>
      <c r="B31" s="52" t="s">
        <v>192</v>
      </c>
      <c r="C31" s="21">
        <f>C32+C33+C34+C35+C36+C37+C38</f>
        <v>4234008</v>
      </c>
      <c r="D31" s="21">
        <f>D32+D33+D34+D35+D36+D37+D38</f>
        <v>2609701.1900000004</v>
      </c>
      <c r="E31" s="21">
        <f>E32+E33+E34+E35+E36+E38+E37</f>
        <v>2928311.96</v>
      </c>
      <c r="F31" s="17">
        <f t="shared" si="3"/>
        <v>61.63666176351108</v>
      </c>
      <c r="G31" s="17">
        <f t="shared" si="1"/>
        <v>89.11964386471995</v>
      </c>
    </row>
    <row r="32" spans="1:8" s="1" customFormat="1" ht="38.25">
      <c r="A32" s="23" t="s">
        <v>172</v>
      </c>
      <c r="B32" s="53" t="s">
        <v>190</v>
      </c>
      <c r="C32" s="19">
        <v>23400</v>
      </c>
      <c r="D32" s="19">
        <v>23452.88</v>
      </c>
      <c r="E32" s="19">
        <v>20000</v>
      </c>
      <c r="F32" s="17">
        <f t="shared" si="3"/>
        <v>100.2259829059829</v>
      </c>
      <c r="G32" s="17">
        <f t="shared" si="1"/>
        <v>117.2644</v>
      </c>
      <c r="H32" s="7"/>
    </row>
    <row r="33" spans="1:8" s="1" customFormat="1" ht="60.75" customHeight="1">
      <c r="A33" s="23" t="s">
        <v>159</v>
      </c>
      <c r="B33" s="53" t="s">
        <v>193</v>
      </c>
      <c r="C33" s="97">
        <v>3275000</v>
      </c>
      <c r="D33" s="98">
        <v>1992823.03</v>
      </c>
      <c r="E33" s="19">
        <v>2009538.39</v>
      </c>
      <c r="F33" s="17">
        <f t="shared" si="3"/>
        <v>60.84955816793893</v>
      </c>
      <c r="G33" s="17">
        <f t="shared" si="1"/>
        <v>99.16819902106971</v>
      </c>
      <c r="H33" s="7"/>
    </row>
    <row r="34" spans="1:7" s="1" customFormat="1" ht="51.75" customHeight="1">
      <c r="A34" s="23" t="s">
        <v>71</v>
      </c>
      <c r="B34" s="53" t="s">
        <v>194</v>
      </c>
      <c r="C34" s="97">
        <v>34590</v>
      </c>
      <c r="D34" s="98">
        <v>0</v>
      </c>
      <c r="E34" s="19">
        <v>170892</v>
      </c>
      <c r="F34" s="17">
        <f t="shared" si="3"/>
        <v>0</v>
      </c>
      <c r="G34" s="17">
        <f t="shared" si="1"/>
        <v>0</v>
      </c>
    </row>
    <row r="35" spans="1:8" s="1" customFormat="1" ht="51.75" customHeight="1">
      <c r="A35" s="58" t="s">
        <v>104</v>
      </c>
      <c r="B35" s="59" t="s">
        <v>217</v>
      </c>
      <c r="C35" s="97">
        <v>581107</v>
      </c>
      <c r="D35" s="98">
        <v>414007.71</v>
      </c>
      <c r="E35" s="19">
        <v>527856.93</v>
      </c>
      <c r="F35" s="17">
        <f t="shared" si="3"/>
        <v>71.24466062188203</v>
      </c>
      <c r="G35" s="17">
        <f t="shared" si="1"/>
        <v>78.43180348129557</v>
      </c>
      <c r="H35" s="7"/>
    </row>
    <row r="36" spans="1:8" s="1" customFormat="1" ht="47.25" customHeight="1">
      <c r="A36" s="23" t="s">
        <v>60</v>
      </c>
      <c r="B36" s="53" t="s">
        <v>195</v>
      </c>
      <c r="C36" s="99">
        <v>77900</v>
      </c>
      <c r="D36" s="98">
        <v>30870.14</v>
      </c>
      <c r="E36" s="19">
        <v>86214.84</v>
      </c>
      <c r="F36" s="17">
        <f t="shared" si="3"/>
        <v>39.62790757381258</v>
      </c>
      <c r="G36" s="17">
        <f t="shared" si="1"/>
        <v>35.80606308612299</v>
      </c>
      <c r="H36" s="7"/>
    </row>
    <row r="37" spans="1:7" s="1" customFormat="1" ht="47.25" customHeight="1">
      <c r="A37" s="58" t="s">
        <v>218</v>
      </c>
      <c r="B37" s="59" t="s">
        <v>219</v>
      </c>
      <c r="C37" s="102">
        <v>0</v>
      </c>
      <c r="D37" s="97">
        <v>568.81</v>
      </c>
      <c r="E37" s="90">
        <v>98743.1</v>
      </c>
      <c r="F37" s="17"/>
      <c r="G37" s="17">
        <f t="shared" si="1"/>
        <v>0.5760503771909126</v>
      </c>
    </row>
    <row r="38" spans="1:8" s="1" customFormat="1" ht="35.25" customHeight="1">
      <c r="A38" s="58" t="s">
        <v>121</v>
      </c>
      <c r="B38" s="59" t="s">
        <v>220</v>
      </c>
      <c r="C38" s="102">
        <v>242011</v>
      </c>
      <c r="D38" s="97">
        <v>147978.62</v>
      </c>
      <c r="E38" s="19">
        <v>15066.7</v>
      </c>
      <c r="F38" s="17">
        <f t="shared" si="3"/>
        <v>61.14541074579255</v>
      </c>
      <c r="G38" s="17">
        <f t="shared" si="1"/>
        <v>982.1568093875899</v>
      </c>
      <c r="H38" s="7"/>
    </row>
    <row r="39" spans="1:7" s="7" customFormat="1" ht="19.5" customHeight="1">
      <c r="A39" s="44" t="s">
        <v>5</v>
      </c>
      <c r="B39" s="52" t="s">
        <v>203</v>
      </c>
      <c r="C39" s="21">
        <f>C40+C41+C42+C43+C44+C45</f>
        <v>95000</v>
      </c>
      <c r="D39" s="21">
        <f>D40+D41+D42+D43+D44+D45</f>
        <v>94305.5</v>
      </c>
      <c r="E39" s="21">
        <f>E40+E41+E42+E43</f>
        <v>49948.56</v>
      </c>
      <c r="F39" s="17">
        <f t="shared" si="3"/>
        <v>99.26894736842105</v>
      </c>
      <c r="G39" s="17">
        <f t="shared" si="1"/>
        <v>188.80524283382744</v>
      </c>
    </row>
    <row r="40" spans="1:8" s="1" customFormat="1" ht="24" customHeight="1">
      <c r="A40" s="42" t="s">
        <v>197</v>
      </c>
      <c r="B40" s="53" t="s">
        <v>196</v>
      </c>
      <c r="C40" s="19">
        <v>25500</v>
      </c>
      <c r="D40" s="19">
        <v>26846.33</v>
      </c>
      <c r="E40" s="19">
        <v>20094.66</v>
      </c>
      <c r="F40" s="17">
        <f t="shared" si="3"/>
        <v>105.27972549019609</v>
      </c>
      <c r="G40" s="17">
        <f t="shared" si="1"/>
        <v>133.59932439762605</v>
      </c>
      <c r="H40" s="7"/>
    </row>
    <row r="41" spans="1:7" s="1" customFormat="1" ht="27" customHeight="1">
      <c r="A41" s="42" t="s">
        <v>198</v>
      </c>
      <c r="B41" s="53" t="s">
        <v>199</v>
      </c>
      <c r="C41" s="19">
        <v>0</v>
      </c>
      <c r="D41" s="19">
        <v>0</v>
      </c>
      <c r="E41" s="19">
        <v>307.79</v>
      </c>
      <c r="F41" s="17"/>
      <c r="G41" s="17">
        <f t="shared" si="1"/>
        <v>0</v>
      </c>
    </row>
    <row r="42" spans="1:7" s="1" customFormat="1" ht="17.25" customHeight="1">
      <c r="A42" s="42" t="s">
        <v>200</v>
      </c>
      <c r="B42" s="53" t="s">
        <v>201</v>
      </c>
      <c r="C42" s="19">
        <v>15000</v>
      </c>
      <c r="D42" s="19">
        <v>14127.77</v>
      </c>
      <c r="E42" s="19">
        <v>-25485.22</v>
      </c>
      <c r="F42" s="17">
        <f t="shared" si="3"/>
        <v>94.18513333333334</v>
      </c>
      <c r="G42" s="17">
        <f t="shared" si="1"/>
        <v>-55.43515025571685</v>
      </c>
    </row>
    <row r="43" spans="1:7" s="1" customFormat="1" ht="17.25" customHeight="1">
      <c r="A43" s="42" t="s">
        <v>61</v>
      </c>
      <c r="B43" s="53" t="s">
        <v>202</v>
      </c>
      <c r="C43" s="19">
        <v>0</v>
      </c>
      <c r="D43" s="19">
        <v>0</v>
      </c>
      <c r="E43" s="19">
        <v>55031.33</v>
      </c>
      <c r="F43" s="17"/>
      <c r="G43" s="17">
        <f t="shared" si="1"/>
        <v>0</v>
      </c>
    </row>
    <row r="44" spans="1:8" s="1" customFormat="1" ht="17.25" customHeight="1">
      <c r="A44" s="105" t="s">
        <v>247</v>
      </c>
      <c r="B44" s="88"/>
      <c r="C44" s="19">
        <v>52300</v>
      </c>
      <c r="D44" s="19">
        <v>49542.43</v>
      </c>
      <c r="E44" s="19">
        <v>0</v>
      </c>
      <c r="F44" s="17">
        <f t="shared" si="3"/>
        <v>94.72739961759082</v>
      </c>
      <c r="G44" s="17"/>
      <c r="H44" s="119"/>
    </row>
    <row r="45" spans="1:8" s="1" customFormat="1" ht="17.25" customHeight="1">
      <c r="A45" s="105" t="s">
        <v>248</v>
      </c>
      <c r="B45" s="88"/>
      <c r="C45" s="19">
        <v>2200</v>
      </c>
      <c r="D45" s="19">
        <v>3788.97</v>
      </c>
      <c r="E45" s="19">
        <v>0</v>
      </c>
      <c r="F45" s="17">
        <f t="shared" si="3"/>
        <v>172.22590909090908</v>
      </c>
      <c r="G45" s="17"/>
      <c r="H45" s="119"/>
    </row>
    <row r="46" spans="1:7" s="7" customFormat="1" ht="27" customHeight="1">
      <c r="A46" s="44" t="s">
        <v>204</v>
      </c>
      <c r="B46" s="52" t="s">
        <v>206</v>
      </c>
      <c r="C46" s="17">
        <f>C47+C48+C49+C50</f>
        <v>3485176</v>
      </c>
      <c r="D46" s="17">
        <f>D47+D48+D49+D50</f>
        <v>2813620.49</v>
      </c>
      <c r="E46" s="17">
        <f>E47+E48+E49+E50</f>
        <v>244884.23</v>
      </c>
      <c r="F46" s="17">
        <f t="shared" si="3"/>
        <v>80.73108761221816</v>
      </c>
      <c r="G46" s="17">
        <f t="shared" si="1"/>
        <v>1148.9594450406219</v>
      </c>
    </row>
    <row r="47" spans="1:7" s="1" customFormat="1" ht="24" customHeight="1">
      <c r="A47" s="42" t="s">
        <v>110</v>
      </c>
      <c r="B47" s="53" t="s">
        <v>205</v>
      </c>
      <c r="C47" s="97">
        <v>96706</v>
      </c>
      <c r="D47" s="98">
        <v>92237.17</v>
      </c>
      <c r="E47" s="18">
        <v>44137.06</v>
      </c>
      <c r="F47" s="17">
        <f aca="true" t="shared" si="4" ref="F47:F69">D47/C47*100</f>
        <v>95.378952702004</v>
      </c>
      <c r="G47" s="17">
        <f t="shared" si="1"/>
        <v>208.97896235046014</v>
      </c>
    </row>
    <row r="48" spans="1:7" s="1" customFormat="1" ht="24" customHeight="1">
      <c r="A48" s="42" t="s">
        <v>111</v>
      </c>
      <c r="B48" s="53" t="s">
        <v>207</v>
      </c>
      <c r="C48" s="97">
        <v>388470</v>
      </c>
      <c r="D48" s="98">
        <v>204241.82</v>
      </c>
      <c r="E48" s="18">
        <v>195543.82</v>
      </c>
      <c r="F48" s="17">
        <f t="shared" si="4"/>
        <v>52.57595695935336</v>
      </c>
      <c r="G48" s="17">
        <f t="shared" si="1"/>
        <v>104.44810784610836</v>
      </c>
    </row>
    <row r="49" spans="1:8" s="1" customFormat="1" ht="14.25" customHeight="1">
      <c r="A49" s="42" t="s">
        <v>62</v>
      </c>
      <c r="B49" s="53" t="s">
        <v>208</v>
      </c>
      <c r="C49" s="18">
        <v>3000000</v>
      </c>
      <c r="D49" s="18">
        <v>2515249.96</v>
      </c>
      <c r="E49" s="18">
        <v>3407.67</v>
      </c>
      <c r="F49" s="17">
        <f t="shared" si="4"/>
        <v>83.84166533333334</v>
      </c>
      <c r="G49" s="17">
        <f t="shared" si="1"/>
        <v>73811.43009739793</v>
      </c>
      <c r="H49" s="120"/>
    </row>
    <row r="50" spans="1:7" s="1" customFormat="1" ht="12.75">
      <c r="A50" s="42" t="s">
        <v>134</v>
      </c>
      <c r="B50" s="53" t="s">
        <v>209</v>
      </c>
      <c r="C50" s="18">
        <v>0</v>
      </c>
      <c r="D50" s="98">
        <v>1891.54</v>
      </c>
      <c r="E50" s="19">
        <v>1795.68</v>
      </c>
      <c r="F50" s="17"/>
      <c r="G50" s="17">
        <f t="shared" si="1"/>
        <v>105.33836763788649</v>
      </c>
    </row>
    <row r="51" spans="1:7" s="7" customFormat="1" ht="18.75" customHeight="1">
      <c r="A51" s="44" t="s">
        <v>210</v>
      </c>
      <c r="B51" s="52" t="s">
        <v>211</v>
      </c>
      <c r="C51" s="21">
        <f>C53+C54+C57</f>
        <v>2655000</v>
      </c>
      <c r="D51" s="21">
        <f>D53+D54+D57</f>
        <v>1101447.99</v>
      </c>
      <c r="E51" s="21">
        <f>E53+E54+E57+E56+E55</f>
        <v>1533523.67</v>
      </c>
      <c r="F51" s="17">
        <f t="shared" si="4"/>
        <v>41.4858</v>
      </c>
      <c r="G51" s="17">
        <f t="shared" si="1"/>
        <v>71.82464878419516</v>
      </c>
    </row>
    <row r="52" spans="1:7" s="1" customFormat="1" ht="51" hidden="1">
      <c r="A52" s="23" t="s">
        <v>155</v>
      </c>
      <c r="B52" s="53"/>
      <c r="C52" s="19">
        <v>0</v>
      </c>
      <c r="D52" s="19">
        <v>0</v>
      </c>
      <c r="E52" s="19">
        <v>0</v>
      </c>
      <c r="F52" s="17" t="e">
        <f t="shared" si="4"/>
        <v>#DIV/0!</v>
      </c>
      <c r="G52" s="17" t="e">
        <f t="shared" si="1"/>
        <v>#DIV/0!</v>
      </c>
    </row>
    <row r="53" spans="1:7" s="1" customFormat="1" ht="58.5" customHeight="1">
      <c r="A53" s="45" t="s">
        <v>212</v>
      </c>
      <c r="B53" s="53" t="s">
        <v>213</v>
      </c>
      <c r="C53" s="102">
        <v>450000</v>
      </c>
      <c r="D53" s="97">
        <v>0</v>
      </c>
      <c r="E53" s="19">
        <v>96700</v>
      </c>
      <c r="F53" s="17">
        <f t="shared" si="4"/>
        <v>0</v>
      </c>
      <c r="G53" s="17">
        <f t="shared" si="1"/>
        <v>0</v>
      </c>
    </row>
    <row r="54" spans="1:7" s="1" customFormat="1" ht="58.5" customHeight="1">
      <c r="A54" s="45" t="s">
        <v>215</v>
      </c>
      <c r="B54" s="53" t="s">
        <v>216</v>
      </c>
      <c r="C54" s="102">
        <v>205000</v>
      </c>
      <c r="D54" s="97">
        <v>0</v>
      </c>
      <c r="E54" s="19">
        <v>0</v>
      </c>
      <c r="F54" s="17">
        <f t="shared" si="4"/>
        <v>0</v>
      </c>
      <c r="G54" s="17"/>
    </row>
    <row r="55" spans="1:7" s="1" customFormat="1" ht="58.5" customHeight="1">
      <c r="A55" s="45" t="s">
        <v>249</v>
      </c>
      <c r="B55" s="53"/>
      <c r="C55" s="101">
        <v>0</v>
      </c>
      <c r="D55" s="97">
        <v>0</v>
      </c>
      <c r="E55" s="19">
        <v>23280</v>
      </c>
      <c r="F55" s="17"/>
      <c r="G55" s="17">
        <f t="shared" si="1"/>
        <v>0</v>
      </c>
    </row>
    <row r="56" spans="1:7" s="1" customFormat="1" ht="58.5" customHeight="1">
      <c r="A56" s="45" t="s">
        <v>246</v>
      </c>
      <c r="B56" s="53"/>
      <c r="C56" s="101">
        <v>0</v>
      </c>
      <c r="D56" s="97">
        <v>0</v>
      </c>
      <c r="E56" s="19">
        <v>35834</v>
      </c>
      <c r="F56" s="17"/>
      <c r="G56" s="17">
        <f t="shared" si="1"/>
        <v>0</v>
      </c>
    </row>
    <row r="57" spans="1:7" s="1" customFormat="1" ht="55.5" customHeight="1">
      <c r="A57" s="105" t="s">
        <v>160</v>
      </c>
      <c r="B57" s="106" t="s">
        <v>214</v>
      </c>
      <c r="C57" s="101">
        <v>2000000</v>
      </c>
      <c r="D57" s="97">
        <v>1101447.99</v>
      </c>
      <c r="E57" s="19">
        <v>1377709.67</v>
      </c>
      <c r="F57" s="17">
        <f t="shared" si="4"/>
        <v>55.0723995</v>
      </c>
      <c r="G57" s="17">
        <f t="shared" si="1"/>
        <v>79.94775778847514</v>
      </c>
    </row>
    <row r="58" spans="1:7" s="7" customFormat="1" ht="12" customHeight="1">
      <c r="A58" s="44" t="s">
        <v>161</v>
      </c>
      <c r="B58" s="52"/>
      <c r="C58" s="21">
        <v>2200000</v>
      </c>
      <c r="D58" s="21">
        <v>1989722.27</v>
      </c>
      <c r="E58" s="21">
        <v>1783562.56</v>
      </c>
      <c r="F58" s="17">
        <f t="shared" si="4"/>
        <v>90.44192136363637</v>
      </c>
      <c r="G58" s="17">
        <f t="shared" si="1"/>
        <v>111.55887181215556</v>
      </c>
    </row>
    <row r="59" spans="1:7" s="7" customFormat="1" ht="12.75">
      <c r="A59" s="60" t="s">
        <v>221</v>
      </c>
      <c r="B59" s="65" t="s">
        <v>226</v>
      </c>
      <c r="C59" s="21">
        <f>C60+C61+C62+C63</f>
        <v>192383</v>
      </c>
      <c r="D59" s="21">
        <f>D60+D61+D62+D63</f>
        <v>195174.27000000002</v>
      </c>
      <c r="E59" s="21">
        <f>E60+E61+E62+E63</f>
        <v>33169.5</v>
      </c>
      <c r="F59" s="17">
        <f t="shared" si="4"/>
        <v>101.4508922306025</v>
      </c>
      <c r="G59" s="17">
        <f t="shared" si="1"/>
        <v>588.4148690815358</v>
      </c>
    </row>
    <row r="60" spans="1:7" s="68" customFormat="1" ht="12.75">
      <c r="A60" s="66" t="s">
        <v>227</v>
      </c>
      <c r="B60" s="67" t="s">
        <v>228</v>
      </c>
      <c r="C60" s="19"/>
      <c r="D60" s="19">
        <v>0</v>
      </c>
      <c r="E60" s="19"/>
      <c r="F60" s="17"/>
      <c r="G60" s="17"/>
    </row>
    <row r="61" spans="1:7" s="7" customFormat="1" ht="12.75">
      <c r="A61" s="61" t="s">
        <v>222</v>
      </c>
      <c r="B61" s="62" t="s">
        <v>223</v>
      </c>
      <c r="C61" s="19">
        <v>0</v>
      </c>
      <c r="D61" s="19">
        <v>-151.14</v>
      </c>
      <c r="E61" s="19">
        <v>0</v>
      </c>
      <c r="F61" s="17"/>
      <c r="G61" s="17"/>
    </row>
    <row r="62" spans="1:7" s="7" customFormat="1" ht="12.75">
      <c r="A62" s="61" t="s">
        <v>229</v>
      </c>
      <c r="B62" s="62" t="s">
        <v>230</v>
      </c>
      <c r="C62" s="19">
        <v>192383</v>
      </c>
      <c r="D62" s="19">
        <v>108353.7</v>
      </c>
      <c r="E62" s="19">
        <v>33169.5</v>
      </c>
      <c r="F62" s="17">
        <f t="shared" si="4"/>
        <v>56.32186835635166</v>
      </c>
      <c r="G62" s="17">
        <f t="shared" si="1"/>
        <v>326.6666666666667</v>
      </c>
    </row>
    <row r="63" spans="1:7" s="7" customFormat="1" ht="12.75">
      <c r="A63" s="63" t="s">
        <v>224</v>
      </c>
      <c r="B63" s="64" t="s">
        <v>225</v>
      </c>
      <c r="C63" s="19">
        <v>0</v>
      </c>
      <c r="D63" s="19">
        <v>86971.71</v>
      </c>
      <c r="E63" s="19">
        <v>0</v>
      </c>
      <c r="F63" s="17"/>
      <c r="G63" s="17"/>
    </row>
    <row r="64" spans="1:7" s="82" customFormat="1" ht="16.5" customHeight="1">
      <c r="A64" s="83" t="s">
        <v>18</v>
      </c>
      <c r="B64" s="84"/>
      <c r="C64" s="85">
        <f>C4</f>
        <v>115967803.5</v>
      </c>
      <c r="D64" s="85">
        <f>D4</f>
        <v>94219044.81000003</v>
      </c>
      <c r="E64" s="85">
        <f>E4</f>
        <v>81804673.56</v>
      </c>
      <c r="F64" s="85">
        <f t="shared" si="4"/>
        <v>81.24586477142341</v>
      </c>
      <c r="G64" s="85">
        <f aca="true" t="shared" si="5" ref="G64:G131">D64/E64*100</f>
        <v>115.17562592667112</v>
      </c>
    </row>
    <row r="65" spans="1:7" s="82" customFormat="1" ht="15" customHeight="1">
      <c r="A65" s="86" t="s">
        <v>17</v>
      </c>
      <c r="B65" s="84"/>
      <c r="C65" s="85">
        <f>C66+C176+C180+C178</f>
        <v>454665736.62</v>
      </c>
      <c r="D65" s="85">
        <f>D66+D176+D180+D178</f>
        <v>296853965.17999995</v>
      </c>
      <c r="E65" s="85">
        <f>E66+E176+E180+E178</f>
        <v>232953877.85</v>
      </c>
      <c r="F65" s="85">
        <f t="shared" si="4"/>
        <v>65.29059510549928</v>
      </c>
      <c r="G65" s="85">
        <f t="shared" si="5"/>
        <v>127.43036000076611</v>
      </c>
    </row>
    <row r="66" spans="1:7" s="7" customFormat="1" ht="18" customHeight="1">
      <c r="A66" s="44" t="s">
        <v>53</v>
      </c>
      <c r="B66" s="52"/>
      <c r="C66" s="17">
        <f>C67+C71+C121+C154</f>
        <v>453870682.45</v>
      </c>
      <c r="D66" s="17">
        <f>D67+D71+D121+D154</f>
        <v>296323827.4</v>
      </c>
      <c r="E66" s="17">
        <f>E67+E71+E121+E154</f>
        <v>231586583.94</v>
      </c>
      <c r="F66" s="17">
        <f t="shared" si="4"/>
        <v>65.28816221405623</v>
      </c>
      <c r="G66" s="17">
        <f t="shared" si="5"/>
        <v>127.95379695948719</v>
      </c>
    </row>
    <row r="67" spans="1:7" s="7" customFormat="1" ht="17.25" customHeight="1">
      <c r="A67" s="44" t="s">
        <v>63</v>
      </c>
      <c r="B67" s="52"/>
      <c r="C67" s="17">
        <f>C68+C69+C70</f>
        <v>37127500</v>
      </c>
      <c r="D67" s="17">
        <f>D68+D69+D70</f>
        <v>29810600</v>
      </c>
      <c r="E67" s="17">
        <f>E68+E69</f>
        <v>22229000</v>
      </c>
      <c r="F67" s="17">
        <f t="shared" si="4"/>
        <v>80.29250555518146</v>
      </c>
      <c r="G67" s="17">
        <f t="shared" si="5"/>
        <v>134.10679742678485</v>
      </c>
    </row>
    <row r="68" spans="1:7" s="5" customFormat="1" ht="19.5" customHeight="1">
      <c r="A68" s="42" t="s">
        <v>82</v>
      </c>
      <c r="B68" s="53"/>
      <c r="C68" s="19">
        <v>2148900</v>
      </c>
      <c r="D68" s="19">
        <v>1791000</v>
      </c>
      <c r="E68" s="19">
        <v>1472000</v>
      </c>
      <c r="F68" s="17">
        <f t="shared" si="4"/>
        <v>83.3449671925171</v>
      </c>
      <c r="G68" s="17">
        <f t="shared" si="5"/>
        <v>121.6711956521739</v>
      </c>
    </row>
    <row r="69" spans="1:7" s="5" customFormat="1" ht="18.75" customHeight="1">
      <c r="A69" s="42" t="s">
        <v>64</v>
      </c>
      <c r="B69" s="53"/>
      <c r="C69" s="19">
        <v>23690100</v>
      </c>
      <c r="D69" s="19">
        <v>19742000</v>
      </c>
      <c r="E69" s="19">
        <v>20757000</v>
      </c>
      <c r="F69" s="17">
        <f t="shared" si="4"/>
        <v>83.33438862647267</v>
      </c>
      <c r="G69" s="17">
        <f t="shared" si="5"/>
        <v>95.11008334537746</v>
      </c>
    </row>
    <row r="70" spans="1:7" s="5" customFormat="1" ht="15.75" customHeight="1">
      <c r="A70" s="42" t="s">
        <v>232</v>
      </c>
      <c r="B70" s="53"/>
      <c r="C70" s="19">
        <v>11288500</v>
      </c>
      <c r="D70" s="19">
        <v>8277600</v>
      </c>
      <c r="E70" s="19">
        <v>0</v>
      </c>
      <c r="F70" s="17">
        <v>0</v>
      </c>
      <c r="G70" s="17"/>
    </row>
    <row r="71" spans="1:7" s="7" customFormat="1" ht="19.5" customHeight="1">
      <c r="A71" s="36" t="s">
        <v>16</v>
      </c>
      <c r="B71" s="52"/>
      <c r="C71" s="21">
        <f>C72+C81+C82+C84+C86+C91+C103+C83+C90+C77+C79+C80+C78</f>
        <v>165639526.19</v>
      </c>
      <c r="D71" s="21">
        <f>D72+D81+D82+D84+D86+D91+D103+D83+D90+D77+D79+D80+D78</f>
        <v>69491539.11999999</v>
      </c>
      <c r="E71" s="21">
        <f>E72+E81+E86+E91+E103+E82+E83+E84+E80</f>
        <v>42564000.86</v>
      </c>
      <c r="F71" s="17">
        <f aca="true" t="shared" si="6" ref="F71:F114">D71/C71*100</f>
        <v>41.95347615296146</v>
      </c>
      <c r="G71" s="17">
        <f t="shared" si="5"/>
        <v>163.2636446666964</v>
      </c>
    </row>
    <row r="72" spans="1:7" s="4" customFormat="1" ht="25.5">
      <c r="A72" s="23" t="s">
        <v>127</v>
      </c>
      <c r="B72" s="53"/>
      <c r="C72" s="19">
        <f>C74+C75+C76</f>
        <v>0</v>
      </c>
      <c r="D72" s="19">
        <f>D74+D75+D76</f>
        <v>0</v>
      </c>
      <c r="E72" s="19">
        <f>E74+E75+E76+E73</f>
        <v>9303948.530000001</v>
      </c>
      <c r="F72" s="17"/>
      <c r="G72" s="17">
        <f t="shared" si="5"/>
        <v>0</v>
      </c>
    </row>
    <row r="73" spans="1:7" s="12" customFormat="1" ht="12.75" hidden="1">
      <c r="A73" s="107" t="s">
        <v>162</v>
      </c>
      <c r="B73" s="73"/>
      <c r="C73" s="91"/>
      <c r="D73" s="91"/>
      <c r="E73" s="19"/>
      <c r="F73" s="17" t="e">
        <f t="shared" si="6"/>
        <v>#DIV/0!</v>
      </c>
      <c r="G73" s="17" t="e">
        <f t="shared" si="5"/>
        <v>#DIV/0!</v>
      </c>
    </row>
    <row r="74" spans="1:7" s="12" customFormat="1" ht="12.75">
      <c r="A74" s="107" t="s">
        <v>146</v>
      </c>
      <c r="B74" s="73"/>
      <c r="C74" s="19">
        <v>0</v>
      </c>
      <c r="D74" s="19">
        <v>0</v>
      </c>
      <c r="E74" s="19">
        <v>2206680.49</v>
      </c>
      <c r="F74" s="17"/>
      <c r="G74" s="17">
        <f t="shared" si="5"/>
        <v>0</v>
      </c>
    </row>
    <row r="75" spans="1:7" s="12" customFormat="1" ht="25.5">
      <c r="A75" s="107" t="s">
        <v>147</v>
      </c>
      <c r="B75" s="73"/>
      <c r="C75" s="19">
        <v>0</v>
      </c>
      <c r="D75" s="19">
        <v>0</v>
      </c>
      <c r="E75" s="19">
        <v>6508197</v>
      </c>
      <c r="F75" s="17"/>
      <c r="G75" s="17">
        <f t="shared" si="5"/>
        <v>0</v>
      </c>
    </row>
    <row r="76" spans="1:7" s="12" customFormat="1" ht="25.5">
      <c r="A76" s="107" t="s">
        <v>150</v>
      </c>
      <c r="B76" s="73"/>
      <c r="C76" s="19"/>
      <c r="D76" s="19">
        <v>0</v>
      </c>
      <c r="E76" s="19">
        <v>589071.04</v>
      </c>
      <c r="F76" s="17"/>
      <c r="G76" s="17">
        <f t="shared" si="5"/>
        <v>0</v>
      </c>
    </row>
    <row r="77" spans="1:7" s="2" customFormat="1" ht="41.25" customHeight="1">
      <c r="A77" s="23" t="s">
        <v>242</v>
      </c>
      <c r="B77" s="73"/>
      <c r="C77" s="19">
        <v>1983700</v>
      </c>
      <c r="D77" s="19">
        <v>1983700</v>
      </c>
      <c r="E77" s="19">
        <v>0</v>
      </c>
      <c r="F77" s="17">
        <f>D77/C77*100</f>
        <v>100</v>
      </c>
      <c r="G77" s="17"/>
    </row>
    <row r="78" spans="1:7" s="2" customFormat="1" ht="31.5" customHeight="1">
      <c r="A78" s="23" t="s">
        <v>250</v>
      </c>
      <c r="B78" s="73"/>
      <c r="C78" s="19">
        <v>1644840.87</v>
      </c>
      <c r="D78" s="19">
        <v>776531</v>
      </c>
      <c r="E78" s="19">
        <v>0</v>
      </c>
      <c r="F78" s="17">
        <f t="shared" si="6"/>
        <v>47.21009881034875</v>
      </c>
      <c r="G78" s="17"/>
    </row>
    <row r="79" spans="1:7" s="2" customFormat="1" ht="30.75" customHeight="1">
      <c r="A79" s="23" t="s">
        <v>243</v>
      </c>
      <c r="B79" s="73"/>
      <c r="C79" s="19">
        <v>3285090.12</v>
      </c>
      <c r="D79" s="19">
        <v>2546757.68</v>
      </c>
      <c r="E79" s="19">
        <v>0</v>
      </c>
      <c r="F79" s="17">
        <f t="shared" si="6"/>
        <v>77.524743217699</v>
      </c>
      <c r="G79" s="17"/>
    </row>
    <row r="80" spans="1:7" s="2" customFormat="1" ht="30.75" customHeight="1">
      <c r="A80" s="23" t="s">
        <v>244</v>
      </c>
      <c r="B80" s="73"/>
      <c r="C80" s="19">
        <v>13061739.36</v>
      </c>
      <c r="D80" s="19">
        <v>8117456.64</v>
      </c>
      <c r="E80" s="19">
        <v>0</v>
      </c>
      <c r="F80" s="17">
        <f t="shared" si="6"/>
        <v>62.1468275875932</v>
      </c>
      <c r="G80" s="17"/>
    </row>
    <row r="81" spans="1:9" s="4" customFormat="1" ht="40.5" customHeight="1">
      <c r="A81" s="23" t="s">
        <v>128</v>
      </c>
      <c r="B81" s="53"/>
      <c r="C81" s="19">
        <v>1013300</v>
      </c>
      <c r="D81" s="19">
        <v>1013298.16</v>
      </c>
      <c r="E81" s="19">
        <v>972043.01</v>
      </c>
      <c r="F81" s="17">
        <f t="shared" si="6"/>
        <v>99.99981841507945</v>
      </c>
      <c r="G81" s="17">
        <f t="shared" si="5"/>
        <v>104.24416919576429</v>
      </c>
      <c r="H81" s="9"/>
      <c r="I81" s="9"/>
    </row>
    <row r="82" spans="1:7" s="4" customFormat="1" ht="30" customHeight="1">
      <c r="A82" s="108" t="s">
        <v>157</v>
      </c>
      <c r="B82" s="109"/>
      <c r="C82" s="19">
        <v>87589200</v>
      </c>
      <c r="D82" s="19">
        <v>10315757.84</v>
      </c>
      <c r="E82" s="19">
        <v>6817956.28</v>
      </c>
      <c r="F82" s="17">
        <f t="shared" si="6"/>
        <v>11.77743128148219</v>
      </c>
      <c r="G82" s="17">
        <f t="shared" si="5"/>
        <v>151.302786588124</v>
      </c>
    </row>
    <row r="83" spans="1:7" s="4" customFormat="1" ht="55.5" customHeight="1">
      <c r="A83" s="46" t="s">
        <v>135</v>
      </c>
      <c r="B83" s="53"/>
      <c r="C83" s="19">
        <v>724600</v>
      </c>
      <c r="D83" s="19">
        <v>724600</v>
      </c>
      <c r="E83" s="19">
        <v>656400</v>
      </c>
      <c r="F83" s="17">
        <f t="shared" si="6"/>
        <v>100</v>
      </c>
      <c r="G83" s="17">
        <f t="shared" si="5"/>
        <v>110.39000609384522</v>
      </c>
    </row>
    <row r="84" spans="1:7" s="4" customFormat="1" ht="79.5" customHeight="1">
      <c r="A84" s="110" t="s">
        <v>136</v>
      </c>
      <c r="B84" s="106"/>
      <c r="C84" s="19">
        <v>0</v>
      </c>
      <c r="D84" s="19">
        <v>0</v>
      </c>
      <c r="E84" s="19">
        <v>2527730.17</v>
      </c>
      <c r="F84" s="17"/>
      <c r="G84" s="17">
        <f t="shared" si="5"/>
        <v>0</v>
      </c>
    </row>
    <row r="85" spans="1:7" s="4" customFormat="1" ht="25.5" hidden="1">
      <c r="A85" s="23" t="s">
        <v>131</v>
      </c>
      <c r="B85" s="53"/>
      <c r="C85" s="19">
        <v>0</v>
      </c>
      <c r="D85" s="19">
        <v>0</v>
      </c>
      <c r="E85" s="19">
        <v>0</v>
      </c>
      <c r="F85" s="17" t="e">
        <f t="shared" si="6"/>
        <v>#DIV/0!</v>
      </c>
      <c r="G85" s="17" t="e">
        <f t="shared" si="5"/>
        <v>#DIV/0!</v>
      </c>
    </row>
    <row r="86" spans="1:7" s="4" customFormat="1" ht="22.5" customHeight="1">
      <c r="A86" s="23" t="s">
        <v>129</v>
      </c>
      <c r="B86" s="53"/>
      <c r="C86" s="19">
        <f>C87+C88+C89</f>
        <v>11142.86</v>
      </c>
      <c r="D86" s="19">
        <f>D87+D88+D89</f>
        <v>11142.86</v>
      </c>
      <c r="E86" s="19">
        <f>E87+E88+E89</f>
        <v>235428.58</v>
      </c>
      <c r="F86" s="17">
        <f t="shared" si="6"/>
        <v>100</v>
      </c>
      <c r="G86" s="17">
        <f t="shared" si="5"/>
        <v>4.733010750011745</v>
      </c>
    </row>
    <row r="87" spans="1:7" s="13" customFormat="1" ht="14.25" customHeight="1">
      <c r="A87" s="111" t="s">
        <v>148</v>
      </c>
      <c r="B87" s="112"/>
      <c r="C87" s="19">
        <v>11142.86</v>
      </c>
      <c r="D87" s="19">
        <v>11142.86</v>
      </c>
      <c r="E87" s="19">
        <v>10428.58</v>
      </c>
      <c r="F87" s="17">
        <f t="shared" si="6"/>
        <v>100</v>
      </c>
      <c r="G87" s="17">
        <f t="shared" si="5"/>
        <v>106.84925464444824</v>
      </c>
    </row>
    <row r="88" spans="1:7" s="13" customFormat="1" ht="12.75">
      <c r="A88" s="107" t="s">
        <v>151</v>
      </c>
      <c r="B88" s="73"/>
      <c r="C88" s="19">
        <v>0</v>
      </c>
      <c r="D88" s="19">
        <v>0</v>
      </c>
      <c r="E88" s="19">
        <v>150000</v>
      </c>
      <c r="F88" s="17"/>
      <c r="G88" s="17">
        <f t="shared" si="5"/>
        <v>0</v>
      </c>
    </row>
    <row r="89" spans="1:7" s="13" customFormat="1" ht="12.75">
      <c r="A89" s="113" t="s">
        <v>152</v>
      </c>
      <c r="B89" s="73"/>
      <c r="C89" s="19">
        <v>0</v>
      </c>
      <c r="D89" s="19">
        <v>0</v>
      </c>
      <c r="E89" s="19">
        <v>75000</v>
      </c>
      <c r="F89" s="17"/>
      <c r="G89" s="17">
        <f t="shared" si="5"/>
        <v>0</v>
      </c>
    </row>
    <row r="90" spans="1:7" s="71" customFormat="1" ht="38.25" hidden="1">
      <c r="A90" s="70" t="s">
        <v>233</v>
      </c>
      <c r="B90" s="53"/>
      <c r="C90" s="19">
        <v>0</v>
      </c>
      <c r="D90" s="19"/>
      <c r="E90" s="19">
        <v>0</v>
      </c>
      <c r="F90" s="17" t="e">
        <f t="shared" si="6"/>
        <v>#DIV/0!</v>
      </c>
      <c r="G90" s="17" t="e">
        <f t="shared" si="5"/>
        <v>#DIV/0!</v>
      </c>
    </row>
    <row r="91" spans="1:7" s="4" customFormat="1" ht="50.25" customHeight="1">
      <c r="A91" s="23" t="s">
        <v>130</v>
      </c>
      <c r="B91" s="53"/>
      <c r="C91" s="19">
        <v>0</v>
      </c>
      <c r="D91" s="19">
        <v>0</v>
      </c>
      <c r="E91" s="19">
        <v>1500000</v>
      </c>
      <c r="F91" s="17"/>
      <c r="G91" s="17">
        <f t="shared" si="5"/>
        <v>0</v>
      </c>
    </row>
    <row r="92" spans="1:7" s="4" customFormat="1" ht="25.5" hidden="1">
      <c r="A92" s="23" t="s">
        <v>76</v>
      </c>
      <c r="B92" s="53"/>
      <c r="C92" s="19">
        <v>0</v>
      </c>
      <c r="D92" s="19">
        <v>0</v>
      </c>
      <c r="E92" s="19">
        <v>0</v>
      </c>
      <c r="F92" s="17" t="e">
        <f t="shared" si="6"/>
        <v>#DIV/0!</v>
      </c>
      <c r="G92" s="17" t="e">
        <f t="shared" si="5"/>
        <v>#DIV/0!</v>
      </c>
    </row>
    <row r="93" spans="1:7" s="4" customFormat="1" ht="51" hidden="1">
      <c r="A93" s="23" t="s">
        <v>81</v>
      </c>
      <c r="B93" s="53"/>
      <c r="C93" s="19">
        <v>0</v>
      </c>
      <c r="D93" s="19">
        <v>0</v>
      </c>
      <c r="E93" s="19"/>
      <c r="F93" s="17" t="e">
        <f t="shared" si="6"/>
        <v>#DIV/0!</v>
      </c>
      <c r="G93" s="17" t="e">
        <f t="shared" si="5"/>
        <v>#DIV/0!</v>
      </c>
    </row>
    <row r="94" spans="1:7" s="4" customFormat="1" ht="51" hidden="1">
      <c r="A94" s="23" t="s">
        <v>78</v>
      </c>
      <c r="B94" s="53"/>
      <c r="C94" s="19">
        <v>0</v>
      </c>
      <c r="D94" s="19">
        <v>0</v>
      </c>
      <c r="E94" s="19"/>
      <c r="F94" s="17" t="e">
        <f t="shared" si="6"/>
        <v>#DIV/0!</v>
      </c>
      <c r="G94" s="17" t="e">
        <f t="shared" si="5"/>
        <v>#DIV/0!</v>
      </c>
    </row>
    <row r="95" spans="1:7" s="4" customFormat="1" ht="25.5" hidden="1">
      <c r="A95" s="23" t="s">
        <v>79</v>
      </c>
      <c r="B95" s="53"/>
      <c r="C95" s="19">
        <v>0</v>
      </c>
      <c r="D95" s="19">
        <v>0</v>
      </c>
      <c r="E95" s="19"/>
      <c r="F95" s="17" t="e">
        <f t="shared" si="6"/>
        <v>#DIV/0!</v>
      </c>
      <c r="G95" s="17" t="e">
        <f t="shared" si="5"/>
        <v>#DIV/0!</v>
      </c>
    </row>
    <row r="96" spans="1:7" s="4" customFormat="1" ht="25.5" hidden="1">
      <c r="A96" s="23" t="s">
        <v>77</v>
      </c>
      <c r="B96" s="53"/>
      <c r="C96" s="19">
        <v>0</v>
      </c>
      <c r="D96" s="19">
        <v>0</v>
      </c>
      <c r="E96" s="19"/>
      <c r="F96" s="17" t="e">
        <f t="shared" si="6"/>
        <v>#DIV/0!</v>
      </c>
      <c r="G96" s="17" t="e">
        <f t="shared" si="5"/>
        <v>#DIV/0!</v>
      </c>
    </row>
    <row r="97" spans="1:7" s="4" customFormat="1" ht="25.5" hidden="1">
      <c r="A97" s="23" t="s">
        <v>84</v>
      </c>
      <c r="B97" s="53"/>
      <c r="C97" s="19">
        <v>0</v>
      </c>
      <c r="D97" s="19">
        <v>0</v>
      </c>
      <c r="E97" s="19"/>
      <c r="F97" s="17" t="e">
        <f t="shared" si="6"/>
        <v>#DIV/0!</v>
      </c>
      <c r="G97" s="17" t="e">
        <f t="shared" si="5"/>
        <v>#DIV/0!</v>
      </c>
    </row>
    <row r="98" spans="1:7" s="4" customFormat="1" ht="25.5" hidden="1">
      <c r="A98" s="23" t="s">
        <v>89</v>
      </c>
      <c r="B98" s="53"/>
      <c r="C98" s="19">
        <v>0</v>
      </c>
      <c r="D98" s="19">
        <v>0</v>
      </c>
      <c r="E98" s="19"/>
      <c r="F98" s="17" t="e">
        <f t="shared" si="6"/>
        <v>#DIV/0!</v>
      </c>
      <c r="G98" s="17" t="e">
        <f t="shared" si="5"/>
        <v>#DIV/0!</v>
      </c>
    </row>
    <row r="99" spans="1:7" s="4" customFormat="1" ht="25.5" hidden="1">
      <c r="A99" s="23" t="s">
        <v>48</v>
      </c>
      <c r="B99" s="53"/>
      <c r="C99" s="19">
        <v>0</v>
      </c>
      <c r="D99" s="19">
        <v>0</v>
      </c>
      <c r="E99" s="19"/>
      <c r="F99" s="17" t="e">
        <f t="shared" si="6"/>
        <v>#DIV/0!</v>
      </c>
      <c r="G99" s="17" t="e">
        <f t="shared" si="5"/>
        <v>#DIV/0!</v>
      </c>
    </row>
    <row r="100" spans="1:7" s="4" customFormat="1" ht="25.5" hidden="1">
      <c r="A100" s="23" t="s">
        <v>56</v>
      </c>
      <c r="B100" s="53"/>
      <c r="C100" s="19">
        <v>0</v>
      </c>
      <c r="D100" s="19">
        <v>0</v>
      </c>
      <c r="E100" s="19"/>
      <c r="F100" s="17" t="e">
        <f t="shared" si="6"/>
        <v>#DIV/0!</v>
      </c>
      <c r="G100" s="17" t="e">
        <f t="shared" si="5"/>
        <v>#DIV/0!</v>
      </c>
    </row>
    <row r="101" spans="1:7" s="6" customFormat="1" ht="38.25" hidden="1">
      <c r="A101" s="23" t="s">
        <v>70</v>
      </c>
      <c r="B101" s="53"/>
      <c r="C101" s="30">
        <v>0</v>
      </c>
      <c r="D101" s="30">
        <v>0</v>
      </c>
      <c r="E101" s="30">
        <v>0</v>
      </c>
      <c r="F101" s="17" t="e">
        <f t="shared" si="6"/>
        <v>#DIV/0!</v>
      </c>
      <c r="G101" s="17" t="e">
        <f t="shared" si="5"/>
        <v>#DIV/0!</v>
      </c>
    </row>
    <row r="102" spans="1:7" s="4" customFormat="1" ht="12.75" hidden="1">
      <c r="A102" s="23" t="s">
        <v>49</v>
      </c>
      <c r="B102" s="53"/>
      <c r="C102" s="19">
        <v>0</v>
      </c>
      <c r="D102" s="19">
        <v>0</v>
      </c>
      <c r="E102" s="19">
        <v>0</v>
      </c>
      <c r="F102" s="17" t="e">
        <f t="shared" si="6"/>
        <v>#DIV/0!</v>
      </c>
      <c r="G102" s="17" t="e">
        <f t="shared" si="5"/>
        <v>#DIV/0!</v>
      </c>
    </row>
    <row r="103" spans="1:7" s="4" customFormat="1" ht="14.25" customHeight="1">
      <c r="A103" s="23" t="s">
        <v>57</v>
      </c>
      <c r="B103" s="53"/>
      <c r="C103" s="19">
        <f>C105+C107+C112+C111+C113+C114+C115+C116+C118+C119+C120+C106+C117</f>
        <v>56325912.980000004</v>
      </c>
      <c r="D103" s="19">
        <f>SUM(D105:D119)</f>
        <v>44002294.94</v>
      </c>
      <c r="E103" s="19">
        <f>SUM(E105:E120)</f>
        <v>20550494.29</v>
      </c>
      <c r="F103" s="17">
        <f t="shared" si="6"/>
        <v>78.12087299077454</v>
      </c>
      <c r="G103" s="17">
        <f t="shared" si="5"/>
        <v>214.11793954470375</v>
      </c>
    </row>
    <row r="104" spans="1:7" s="4" customFormat="1" ht="12.75" customHeight="1">
      <c r="A104" s="23" t="s">
        <v>22</v>
      </c>
      <c r="B104" s="53"/>
      <c r="C104" s="19"/>
      <c r="D104" s="19"/>
      <c r="E104" s="19"/>
      <c r="F104" s="17"/>
      <c r="G104" s="17"/>
    </row>
    <row r="105" spans="1:7" s="12" customFormat="1" ht="14.25" customHeight="1">
      <c r="A105" s="107" t="s">
        <v>149</v>
      </c>
      <c r="B105" s="73"/>
      <c r="C105" s="91">
        <v>16376300</v>
      </c>
      <c r="D105" s="91">
        <v>15023598</v>
      </c>
      <c r="E105" s="91">
        <v>12446975.76</v>
      </c>
      <c r="F105" s="125">
        <f t="shared" si="6"/>
        <v>91.73988019271752</v>
      </c>
      <c r="G105" s="125">
        <f t="shared" si="5"/>
        <v>120.70078941006952</v>
      </c>
    </row>
    <row r="106" spans="1:7" s="12" customFormat="1" ht="27.75" customHeight="1">
      <c r="A106" s="107" t="s">
        <v>245</v>
      </c>
      <c r="B106" s="73"/>
      <c r="C106" s="91">
        <v>2783902</v>
      </c>
      <c r="D106" s="91">
        <v>2008222</v>
      </c>
      <c r="E106" s="91">
        <v>0</v>
      </c>
      <c r="F106" s="125">
        <f t="shared" si="6"/>
        <v>72.13695022310411</v>
      </c>
      <c r="G106" s="125"/>
    </row>
    <row r="107" spans="1:7" s="12" customFormat="1" ht="13.5">
      <c r="A107" s="107" t="s">
        <v>153</v>
      </c>
      <c r="B107" s="73"/>
      <c r="C107" s="91">
        <v>2779000</v>
      </c>
      <c r="D107" s="91">
        <v>2488554</v>
      </c>
      <c r="E107" s="91">
        <v>881363</v>
      </c>
      <c r="F107" s="125">
        <f t="shared" si="6"/>
        <v>89.54854264123786</v>
      </c>
      <c r="G107" s="125">
        <f t="shared" si="5"/>
        <v>282.3529011315428</v>
      </c>
    </row>
    <row r="108" spans="1:7" s="12" customFormat="1" ht="13.5">
      <c r="A108" s="107" t="s">
        <v>254</v>
      </c>
      <c r="B108" s="73"/>
      <c r="C108" s="91">
        <v>0</v>
      </c>
      <c r="D108" s="91">
        <v>0</v>
      </c>
      <c r="E108" s="91">
        <v>0</v>
      </c>
      <c r="F108" s="125"/>
      <c r="G108" s="125"/>
    </row>
    <row r="109" spans="1:7" s="12" customFormat="1" ht="13.5">
      <c r="A109" s="107" t="s">
        <v>253</v>
      </c>
      <c r="B109" s="73"/>
      <c r="C109" s="91">
        <v>0</v>
      </c>
      <c r="D109" s="91">
        <v>0</v>
      </c>
      <c r="E109" s="91">
        <v>1377900</v>
      </c>
      <c r="F109" s="125"/>
      <c r="G109" s="125">
        <f t="shared" si="5"/>
        <v>0</v>
      </c>
    </row>
    <row r="110" spans="1:7" s="12" customFormat="1" ht="13.5" hidden="1">
      <c r="A110" s="107" t="s">
        <v>154</v>
      </c>
      <c r="B110" s="73"/>
      <c r="C110" s="91"/>
      <c r="D110" s="91"/>
      <c r="E110" s="91"/>
      <c r="F110" s="125" t="e">
        <f t="shared" si="6"/>
        <v>#DIV/0!</v>
      </c>
      <c r="G110" s="125" t="e">
        <f t="shared" si="5"/>
        <v>#DIV/0!</v>
      </c>
    </row>
    <row r="111" spans="1:7" s="12" customFormat="1" ht="25.5" hidden="1">
      <c r="A111" s="107" t="s">
        <v>167</v>
      </c>
      <c r="B111" s="73"/>
      <c r="C111" s="91"/>
      <c r="D111" s="91"/>
      <c r="E111" s="91"/>
      <c r="F111" s="125" t="e">
        <f t="shared" si="6"/>
        <v>#DIV/0!</v>
      </c>
      <c r="G111" s="125" t="e">
        <f t="shared" si="5"/>
        <v>#DIV/0!</v>
      </c>
    </row>
    <row r="112" spans="1:7" s="12" customFormat="1" ht="25.5">
      <c r="A112" s="107" t="s">
        <v>158</v>
      </c>
      <c r="B112" s="73"/>
      <c r="C112" s="91">
        <v>3368110.98</v>
      </c>
      <c r="D112" s="91">
        <v>3308600</v>
      </c>
      <c r="E112" s="91">
        <v>688255.53</v>
      </c>
      <c r="F112" s="125">
        <f t="shared" si="6"/>
        <v>98.23310513360816</v>
      </c>
      <c r="G112" s="125">
        <f t="shared" si="5"/>
        <v>480.72261765917085</v>
      </c>
    </row>
    <row r="113" spans="1:7" s="12" customFormat="1" ht="24" customHeight="1">
      <c r="A113" s="107" t="s">
        <v>235</v>
      </c>
      <c r="B113" s="73"/>
      <c r="C113" s="91">
        <v>15000000</v>
      </c>
      <c r="D113" s="91">
        <v>15000000</v>
      </c>
      <c r="E113" s="91">
        <v>0</v>
      </c>
      <c r="F113" s="125">
        <f t="shared" si="6"/>
        <v>100</v>
      </c>
      <c r="G113" s="125"/>
    </row>
    <row r="114" spans="1:7" s="2" customFormat="1" ht="13.5" hidden="1">
      <c r="A114" s="107" t="s">
        <v>168</v>
      </c>
      <c r="B114" s="73"/>
      <c r="C114" s="91"/>
      <c r="D114" s="91"/>
      <c r="E114" s="91"/>
      <c r="F114" s="125" t="e">
        <f t="shared" si="6"/>
        <v>#DIV/0!</v>
      </c>
      <c r="G114" s="125" t="e">
        <f t="shared" si="5"/>
        <v>#DIV/0!</v>
      </c>
    </row>
    <row r="115" spans="1:7" s="2" customFormat="1" ht="25.5">
      <c r="A115" s="107" t="s">
        <v>234</v>
      </c>
      <c r="B115" s="73"/>
      <c r="C115" s="91">
        <v>635000</v>
      </c>
      <c r="D115" s="91">
        <v>627187.5</v>
      </c>
      <c r="E115" s="91">
        <v>0</v>
      </c>
      <c r="F115" s="125">
        <f aca="true" t="shared" si="7" ref="F115:F134">D115/C115*100</f>
        <v>98.76968503937007</v>
      </c>
      <c r="G115" s="125"/>
    </row>
    <row r="116" spans="1:7" s="2" customFormat="1" ht="13.5">
      <c r="A116" s="114" t="s">
        <v>164</v>
      </c>
      <c r="B116" s="73"/>
      <c r="C116" s="91">
        <v>3057900</v>
      </c>
      <c r="D116" s="91">
        <v>3057900</v>
      </c>
      <c r="E116" s="91">
        <v>5156000</v>
      </c>
      <c r="F116" s="125">
        <f t="shared" si="7"/>
        <v>100</v>
      </c>
      <c r="G116" s="125">
        <f t="shared" si="5"/>
        <v>59.30760279286268</v>
      </c>
    </row>
    <row r="117" spans="1:7" s="2" customFormat="1" ht="38.25">
      <c r="A117" s="114" t="s">
        <v>251</v>
      </c>
      <c r="B117" s="73"/>
      <c r="C117" s="91">
        <v>11425600</v>
      </c>
      <c r="D117" s="91">
        <v>1738233.44</v>
      </c>
      <c r="E117" s="91">
        <v>0</v>
      </c>
      <c r="F117" s="125">
        <f t="shared" si="7"/>
        <v>15.213498109508471</v>
      </c>
      <c r="G117" s="125"/>
    </row>
    <row r="118" spans="1:7" s="2" customFormat="1" ht="24.75" customHeight="1">
      <c r="A118" s="114" t="s">
        <v>236</v>
      </c>
      <c r="B118" s="73"/>
      <c r="C118" s="91">
        <v>900100</v>
      </c>
      <c r="D118" s="91">
        <v>750000</v>
      </c>
      <c r="E118" s="91">
        <v>0</v>
      </c>
      <c r="F118" s="125">
        <f t="shared" si="7"/>
        <v>83.32407510276636</v>
      </c>
      <c r="G118" s="125"/>
    </row>
    <row r="119" spans="1:7" s="4" customFormat="1" ht="25.5" hidden="1">
      <c r="A119" s="114" t="s">
        <v>166</v>
      </c>
      <c r="B119" s="73"/>
      <c r="C119" s="19"/>
      <c r="D119" s="19"/>
      <c r="E119" s="19"/>
      <c r="F119" s="17" t="e">
        <f t="shared" si="7"/>
        <v>#DIV/0!</v>
      </c>
      <c r="G119" s="17" t="e">
        <f t="shared" si="5"/>
        <v>#DIV/0!</v>
      </c>
    </row>
    <row r="120" spans="1:7" s="4" customFormat="1" ht="25.5" hidden="1">
      <c r="A120" s="114" t="s">
        <v>170</v>
      </c>
      <c r="B120" s="73"/>
      <c r="C120" s="19"/>
      <c r="D120" s="19"/>
      <c r="E120" s="19"/>
      <c r="F120" s="17" t="e">
        <f t="shared" si="7"/>
        <v>#DIV/0!</v>
      </c>
      <c r="G120" s="17" t="e">
        <f t="shared" si="5"/>
        <v>#DIV/0!</v>
      </c>
    </row>
    <row r="121" spans="1:7" s="7" customFormat="1" ht="22.5" customHeight="1">
      <c r="A121" s="36" t="s">
        <v>19</v>
      </c>
      <c r="B121" s="52"/>
      <c r="C121" s="21">
        <f>C124+C126+C131+C149+C151+C150+C130</f>
        <v>250824056.26</v>
      </c>
      <c r="D121" s="21">
        <f>D124+D126+D131+D149+D151+D150+D130</f>
        <v>196750370.27999997</v>
      </c>
      <c r="E121" s="21">
        <f>E124+E126+E131+E149+E151+E150+E130+E153</f>
        <v>166793583.08</v>
      </c>
      <c r="F121" s="17">
        <f t="shared" si="7"/>
        <v>78.4415869887902</v>
      </c>
      <c r="G121" s="17">
        <f t="shared" si="5"/>
        <v>117.96039550612187</v>
      </c>
    </row>
    <row r="122" spans="1:7" s="1" customFormat="1" ht="25.5" customHeight="1" hidden="1">
      <c r="A122" s="23" t="s">
        <v>114</v>
      </c>
      <c r="B122" s="53"/>
      <c r="C122" s="19"/>
      <c r="D122" s="19"/>
      <c r="E122" s="19"/>
      <c r="F122" s="17" t="e">
        <f t="shared" si="7"/>
        <v>#DIV/0!</v>
      </c>
      <c r="G122" s="17" t="e">
        <f t="shared" si="5"/>
        <v>#DIV/0!</v>
      </c>
    </row>
    <row r="123" spans="1:7" s="1" customFormat="1" ht="25.5" hidden="1">
      <c r="A123" s="23" t="s">
        <v>120</v>
      </c>
      <c r="B123" s="53"/>
      <c r="C123" s="19"/>
      <c r="D123" s="19"/>
      <c r="E123" s="19"/>
      <c r="F123" s="17" t="e">
        <f t="shared" si="7"/>
        <v>#DIV/0!</v>
      </c>
      <c r="G123" s="17" t="e">
        <f t="shared" si="5"/>
        <v>#DIV/0!</v>
      </c>
    </row>
    <row r="124" spans="1:7" s="1" customFormat="1" ht="24.75" customHeight="1">
      <c r="A124" s="42" t="s">
        <v>65</v>
      </c>
      <c r="B124" s="53"/>
      <c r="C124" s="19">
        <v>1668500</v>
      </c>
      <c r="D124" s="19">
        <v>1392173.14</v>
      </c>
      <c r="E124" s="19">
        <v>928803.15</v>
      </c>
      <c r="F124" s="17">
        <f t="shared" si="7"/>
        <v>83.43860593347317</v>
      </c>
      <c r="G124" s="17">
        <f t="shared" si="5"/>
        <v>149.8889339468756</v>
      </c>
    </row>
    <row r="125" spans="1:7" s="1" customFormat="1" ht="38.25" hidden="1">
      <c r="A125" s="42" t="s">
        <v>83</v>
      </c>
      <c r="B125" s="53"/>
      <c r="C125" s="19"/>
      <c r="D125" s="19"/>
      <c r="E125" s="19"/>
      <c r="F125" s="17" t="e">
        <f t="shared" si="7"/>
        <v>#DIV/0!</v>
      </c>
      <c r="G125" s="17" t="e">
        <f t="shared" si="5"/>
        <v>#DIV/0!</v>
      </c>
    </row>
    <row r="126" spans="1:7" s="1" customFormat="1" ht="29.25" customHeight="1">
      <c r="A126" s="42" t="s">
        <v>66</v>
      </c>
      <c r="B126" s="53"/>
      <c r="C126" s="19">
        <v>1069000</v>
      </c>
      <c r="D126" s="19">
        <v>1068980</v>
      </c>
      <c r="E126" s="19">
        <v>882800</v>
      </c>
      <c r="F126" s="17">
        <f t="shared" si="7"/>
        <v>99.99812909260991</v>
      </c>
      <c r="G126" s="17">
        <f t="shared" si="5"/>
        <v>121.08971454463071</v>
      </c>
    </row>
    <row r="127" spans="1:7" s="1" customFormat="1" ht="25.5" hidden="1">
      <c r="A127" s="42" t="s">
        <v>68</v>
      </c>
      <c r="B127" s="53"/>
      <c r="C127" s="19"/>
      <c r="D127" s="19"/>
      <c r="E127" s="19"/>
      <c r="F127" s="17" t="e">
        <f t="shared" si="7"/>
        <v>#DIV/0!</v>
      </c>
      <c r="G127" s="17" t="e">
        <f t="shared" si="5"/>
        <v>#DIV/0!</v>
      </c>
    </row>
    <row r="128" spans="1:7" s="1" customFormat="1" ht="25.5" hidden="1">
      <c r="A128" s="42" t="s">
        <v>120</v>
      </c>
      <c r="B128" s="53"/>
      <c r="C128" s="19"/>
      <c r="D128" s="19"/>
      <c r="E128" s="19"/>
      <c r="F128" s="17" t="e">
        <f t="shared" si="7"/>
        <v>#DIV/0!</v>
      </c>
      <c r="G128" s="17" t="e">
        <f t="shared" si="5"/>
        <v>#DIV/0!</v>
      </c>
    </row>
    <row r="129" spans="1:7" s="1" customFormat="1" ht="12.75" hidden="1">
      <c r="A129" s="42" t="s">
        <v>45</v>
      </c>
      <c r="B129" s="53"/>
      <c r="C129" s="19"/>
      <c r="D129" s="19"/>
      <c r="E129" s="19"/>
      <c r="F129" s="17" t="e">
        <f t="shared" si="7"/>
        <v>#DIV/0!</v>
      </c>
      <c r="G129" s="17" t="e">
        <f t="shared" si="5"/>
        <v>#DIV/0!</v>
      </c>
    </row>
    <row r="130" spans="1:7" s="1" customFormat="1" ht="40.5" customHeight="1">
      <c r="A130" s="42" t="s">
        <v>83</v>
      </c>
      <c r="B130" s="53"/>
      <c r="C130" s="19">
        <v>38800</v>
      </c>
      <c r="D130" s="19">
        <v>38800</v>
      </c>
      <c r="E130" s="19">
        <v>0</v>
      </c>
      <c r="F130" s="17">
        <f t="shared" si="7"/>
        <v>100</v>
      </c>
      <c r="G130" s="17"/>
    </row>
    <row r="131" spans="1:7" s="1" customFormat="1" ht="27" customHeight="1">
      <c r="A131" s="42" t="s">
        <v>69</v>
      </c>
      <c r="B131" s="53"/>
      <c r="C131" s="19">
        <f>C134+C135+C136+C137+C138+C139+C140+C141+C142+C144+C147+C148+C145+C143+C133</f>
        <v>246771308</v>
      </c>
      <c r="D131" s="19">
        <f>D138+D139+D140+D141+D142+D145+D147+D148+D137+D135+D136+D144+D143+D134+D133</f>
        <v>193076639.23</v>
      </c>
      <c r="E131" s="19">
        <f>E138+E139+E140+E141+E142+E145+E147+E148+E137+E135+E136+E144+E143+E134</f>
        <v>164727257.68</v>
      </c>
      <c r="F131" s="17">
        <f t="shared" si="7"/>
        <v>78.24112162585773</v>
      </c>
      <c r="G131" s="17">
        <f t="shared" si="5"/>
        <v>117.20989103398519</v>
      </c>
    </row>
    <row r="132" spans="1:7" s="1" customFormat="1" ht="15" customHeight="1">
      <c r="A132" s="42" t="s">
        <v>22</v>
      </c>
      <c r="B132" s="53"/>
      <c r="C132" s="19"/>
      <c r="D132" s="19"/>
      <c r="E132" s="19"/>
      <c r="F132" s="17"/>
      <c r="G132" s="17"/>
    </row>
    <row r="133" spans="1:7" s="2" customFormat="1" ht="39.75" customHeight="1" hidden="1">
      <c r="A133" s="115" t="s">
        <v>252</v>
      </c>
      <c r="B133" s="73"/>
      <c r="C133" s="91"/>
      <c r="D133" s="91"/>
      <c r="E133" s="91">
        <v>0</v>
      </c>
      <c r="F133" s="17" t="e">
        <f t="shared" si="7"/>
        <v>#DIV/0!</v>
      </c>
      <c r="G133" s="17" t="e">
        <f aca="true" t="shared" si="8" ref="G132:G137">D133/E133*100</f>
        <v>#DIV/0!</v>
      </c>
    </row>
    <row r="134" spans="1:7" s="2" customFormat="1" ht="25.5">
      <c r="A134" s="116" t="s">
        <v>156</v>
      </c>
      <c r="B134" s="73"/>
      <c r="C134" s="91">
        <v>2600</v>
      </c>
      <c r="D134" s="91">
        <v>2100</v>
      </c>
      <c r="E134" s="91">
        <v>1600</v>
      </c>
      <c r="F134" s="17">
        <f t="shared" si="7"/>
        <v>80.76923076923077</v>
      </c>
      <c r="G134" s="17">
        <f t="shared" si="8"/>
        <v>131.25</v>
      </c>
    </row>
    <row r="135" spans="1:7" s="2" customFormat="1" ht="24.75" customHeight="1">
      <c r="A135" s="115" t="s">
        <v>237</v>
      </c>
      <c r="B135" s="73"/>
      <c r="C135" s="91">
        <v>100</v>
      </c>
      <c r="D135" s="91">
        <v>0</v>
      </c>
      <c r="E135" s="91">
        <v>100</v>
      </c>
      <c r="F135" s="17">
        <f aca="true" t="shared" si="9" ref="F135:F183">D135/C135*100</f>
        <v>0</v>
      </c>
      <c r="G135" s="17">
        <f t="shared" si="8"/>
        <v>0</v>
      </c>
    </row>
    <row r="136" spans="1:7" s="2" customFormat="1" ht="38.25" hidden="1">
      <c r="A136" s="115" t="s">
        <v>238</v>
      </c>
      <c r="B136" s="73"/>
      <c r="C136" s="91">
        <v>0</v>
      </c>
      <c r="D136" s="91">
        <v>0</v>
      </c>
      <c r="E136" s="91"/>
      <c r="F136" s="17" t="e">
        <f t="shared" si="9"/>
        <v>#DIV/0!</v>
      </c>
      <c r="G136" s="17" t="e">
        <f t="shared" si="8"/>
        <v>#DIV/0!</v>
      </c>
    </row>
    <row r="137" spans="1:7" s="2" customFormat="1" ht="52.5" customHeight="1">
      <c r="A137" s="115" t="s">
        <v>239</v>
      </c>
      <c r="B137" s="73"/>
      <c r="C137" s="91">
        <v>3720308</v>
      </c>
      <c r="D137" s="91">
        <v>1831914</v>
      </c>
      <c r="E137" s="91">
        <v>0</v>
      </c>
      <c r="F137" s="17">
        <f t="shared" si="9"/>
        <v>49.24092306335927</v>
      </c>
      <c r="G137" s="17"/>
    </row>
    <row r="138" spans="1:7" s="2" customFormat="1" ht="18.75" customHeight="1">
      <c r="A138" s="115" t="s">
        <v>137</v>
      </c>
      <c r="B138" s="73"/>
      <c r="C138" s="91">
        <v>54800</v>
      </c>
      <c r="D138" s="91">
        <v>35542.95</v>
      </c>
      <c r="E138" s="91">
        <v>34570</v>
      </c>
      <c r="F138" s="17">
        <f t="shared" si="9"/>
        <v>64.85939781021898</v>
      </c>
      <c r="G138" s="17">
        <f aca="true" t="shared" si="10" ref="G138:G183">D138/E138*100</f>
        <v>102.81443448076367</v>
      </c>
    </row>
    <row r="139" spans="1:7" s="2" customFormat="1" ht="25.5" customHeight="1">
      <c r="A139" s="115" t="s">
        <v>138</v>
      </c>
      <c r="B139" s="73"/>
      <c r="C139" s="91">
        <v>570400</v>
      </c>
      <c r="D139" s="91">
        <v>444939.54</v>
      </c>
      <c r="E139" s="91">
        <v>427918.33</v>
      </c>
      <c r="F139" s="17">
        <f t="shared" si="9"/>
        <v>78.00482819074334</v>
      </c>
      <c r="G139" s="17">
        <f t="shared" si="10"/>
        <v>103.9776772357473</v>
      </c>
    </row>
    <row r="140" spans="1:7" s="2" customFormat="1" ht="12.75">
      <c r="A140" s="115" t="s">
        <v>139</v>
      </c>
      <c r="B140" s="73"/>
      <c r="C140" s="91">
        <v>570400</v>
      </c>
      <c r="D140" s="91">
        <v>439482.2</v>
      </c>
      <c r="E140" s="91">
        <v>372641.85</v>
      </c>
      <c r="F140" s="17">
        <f t="shared" si="9"/>
        <v>77.04807152875176</v>
      </c>
      <c r="G140" s="17">
        <f t="shared" si="10"/>
        <v>117.93688765767989</v>
      </c>
    </row>
    <row r="141" spans="1:7" s="2" customFormat="1" ht="39" customHeight="1">
      <c r="A141" s="115" t="s">
        <v>140</v>
      </c>
      <c r="B141" s="73"/>
      <c r="C141" s="91">
        <v>30348600</v>
      </c>
      <c r="D141" s="91">
        <v>23786662.82</v>
      </c>
      <c r="E141" s="91">
        <v>19433122</v>
      </c>
      <c r="F141" s="17">
        <f t="shared" si="9"/>
        <v>78.37812228570675</v>
      </c>
      <c r="G141" s="17">
        <f t="shared" si="10"/>
        <v>122.40268352146401</v>
      </c>
    </row>
    <row r="142" spans="1:7" s="2" customFormat="1" ht="39" customHeight="1">
      <c r="A142" s="115" t="s">
        <v>144</v>
      </c>
      <c r="B142" s="73"/>
      <c r="C142" s="91">
        <v>183288500</v>
      </c>
      <c r="D142" s="91">
        <v>143432596.02</v>
      </c>
      <c r="E142" s="91">
        <v>121592618</v>
      </c>
      <c r="F142" s="17">
        <f t="shared" si="9"/>
        <v>78.25509839406183</v>
      </c>
      <c r="G142" s="17">
        <f t="shared" si="10"/>
        <v>117.96159863915423</v>
      </c>
    </row>
    <row r="143" spans="1:7" s="2" customFormat="1" ht="26.25" customHeight="1">
      <c r="A143" s="115" t="s">
        <v>165</v>
      </c>
      <c r="B143" s="73"/>
      <c r="C143" s="91">
        <v>0</v>
      </c>
      <c r="D143" s="91">
        <v>0</v>
      </c>
      <c r="E143" s="91">
        <v>300000</v>
      </c>
      <c r="F143" s="17"/>
      <c r="G143" s="17">
        <f t="shared" si="10"/>
        <v>0</v>
      </c>
    </row>
    <row r="144" spans="1:7" s="2" customFormat="1" ht="24.75" customHeight="1">
      <c r="A144" s="115" t="s">
        <v>145</v>
      </c>
      <c r="B144" s="73"/>
      <c r="C144" s="91">
        <v>67000</v>
      </c>
      <c r="D144" s="91">
        <v>0</v>
      </c>
      <c r="E144" s="91">
        <v>3400</v>
      </c>
      <c r="F144" s="17">
        <f t="shared" si="9"/>
        <v>0</v>
      </c>
      <c r="G144" s="17">
        <f t="shared" si="10"/>
        <v>0</v>
      </c>
    </row>
    <row r="145" spans="1:7" s="2" customFormat="1" ht="38.25">
      <c r="A145" s="115" t="s">
        <v>141</v>
      </c>
      <c r="B145" s="73"/>
      <c r="C145" s="91">
        <v>22013900</v>
      </c>
      <c r="D145" s="91">
        <v>18345000</v>
      </c>
      <c r="E145" s="91">
        <v>17041000</v>
      </c>
      <c r="F145" s="17">
        <f t="shared" si="9"/>
        <v>83.33371188203816</v>
      </c>
      <c r="G145" s="17">
        <f t="shared" si="10"/>
        <v>107.65213309078105</v>
      </c>
    </row>
    <row r="146" spans="1:7" s="2" customFormat="1" ht="12.75" hidden="1">
      <c r="A146" s="115"/>
      <c r="B146" s="73"/>
      <c r="C146" s="91"/>
      <c r="D146" s="91"/>
      <c r="E146" s="91"/>
      <c r="F146" s="17" t="e">
        <f t="shared" si="9"/>
        <v>#DIV/0!</v>
      </c>
      <c r="G146" s="17" t="e">
        <f t="shared" si="10"/>
        <v>#DIV/0!</v>
      </c>
    </row>
    <row r="147" spans="1:7" s="2" customFormat="1" ht="28.5" customHeight="1">
      <c r="A147" s="115" t="s">
        <v>142</v>
      </c>
      <c r="B147" s="73"/>
      <c r="C147" s="91">
        <v>876300</v>
      </c>
      <c r="D147" s="91">
        <v>520642.5</v>
      </c>
      <c r="E147" s="91">
        <v>617702.5</v>
      </c>
      <c r="F147" s="17">
        <f t="shared" si="9"/>
        <v>59.41372817528243</v>
      </c>
      <c r="G147" s="17">
        <f t="shared" si="10"/>
        <v>84.2869342442357</v>
      </c>
    </row>
    <row r="148" spans="1:7" s="2" customFormat="1" ht="36" customHeight="1">
      <c r="A148" s="115" t="s">
        <v>143</v>
      </c>
      <c r="B148" s="73"/>
      <c r="C148" s="91">
        <v>5258400</v>
      </c>
      <c r="D148" s="91">
        <v>4237759.2</v>
      </c>
      <c r="E148" s="91">
        <v>4902585</v>
      </c>
      <c r="F148" s="17">
        <f t="shared" si="9"/>
        <v>80.59027841168417</v>
      </c>
      <c r="G148" s="17">
        <f t="shared" si="10"/>
        <v>86.43928050202088</v>
      </c>
    </row>
    <row r="149" spans="1:7" s="1" customFormat="1" ht="51">
      <c r="A149" s="42" t="s">
        <v>240</v>
      </c>
      <c r="B149" s="53"/>
      <c r="C149" s="19">
        <v>248500</v>
      </c>
      <c r="D149" s="19">
        <v>145829.65</v>
      </c>
      <c r="E149" s="19">
        <v>158295.63</v>
      </c>
      <c r="F149" s="17">
        <f t="shared" si="9"/>
        <v>58.68396378269618</v>
      </c>
      <c r="G149" s="17">
        <f t="shared" si="10"/>
        <v>92.12487419899084</v>
      </c>
    </row>
    <row r="150" spans="1:7" s="1" customFormat="1" ht="25.5" customHeight="1">
      <c r="A150" s="72" t="s">
        <v>67</v>
      </c>
      <c r="B150" s="54"/>
      <c r="C150" s="19">
        <v>99328.26</v>
      </c>
      <c r="D150" s="19">
        <v>99328.26</v>
      </c>
      <c r="E150" s="19">
        <v>96426.62</v>
      </c>
      <c r="F150" s="17">
        <f t="shared" si="9"/>
        <v>100</v>
      </c>
      <c r="G150" s="17">
        <f t="shared" si="10"/>
        <v>103.00916904481356</v>
      </c>
    </row>
    <row r="151" spans="1:7" s="1" customFormat="1" ht="41.25" customHeight="1">
      <c r="A151" s="47" t="s">
        <v>96</v>
      </c>
      <c r="B151" s="54"/>
      <c r="C151" s="19">
        <v>928620</v>
      </c>
      <c r="D151" s="19">
        <v>928620</v>
      </c>
      <c r="E151" s="19">
        <v>0</v>
      </c>
      <c r="F151" s="17">
        <f t="shared" si="9"/>
        <v>100</v>
      </c>
      <c r="G151" s="17"/>
    </row>
    <row r="152" spans="1:7" s="1" customFormat="1" ht="25.5" hidden="1">
      <c r="A152" s="42" t="s">
        <v>50</v>
      </c>
      <c r="B152" s="53"/>
      <c r="C152" s="92"/>
      <c r="D152" s="19"/>
      <c r="E152" s="19"/>
      <c r="F152" s="17" t="e">
        <f t="shared" si="9"/>
        <v>#DIV/0!</v>
      </c>
      <c r="G152" s="17" t="e">
        <f t="shared" si="10"/>
        <v>#DIV/0!</v>
      </c>
    </row>
    <row r="153" spans="1:7" s="1" customFormat="1" ht="16.5" customHeight="1" hidden="1">
      <c r="A153" s="42" t="s">
        <v>97</v>
      </c>
      <c r="B153" s="53"/>
      <c r="C153" s="19">
        <v>0</v>
      </c>
      <c r="D153" s="19">
        <v>0</v>
      </c>
      <c r="E153" s="19">
        <v>0</v>
      </c>
      <c r="F153" s="17" t="e">
        <f t="shared" si="9"/>
        <v>#DIV/0!</v>
      </c>
      <c r="G153" s="17" t="e">
        <f t="shared" si="10"/>
        <v>#DIV/0!</v>
      </c>
    </row>
    <row r="154" spans="1:7" s="7" customFormat="1" ht="12.75">
      <c r="A154" s="44" t="s">
        <v>20</v>
      </c>
      <c r="B154" s="52"/>
      <c r="C154" s="21">
        <f>C155+C156+C158+C162+C159+C160+C161</f>
        <v>279600</v>
      </c>
      <c r="D154" s="21">
        <f>D155+D156+D158+D162+D159+D160+D161</f>
        <v>271318</v>
      </c>
      <c r="E154" s="21">
        <f>E155+E156+E158+E162+E159+E160+E161+E157</f>
        <v>0</v>
      </c>
      <c r="F154" s="17">
        <f t="shared" si="9"/>
        <v>97.03791130185981</v>
      </c>
      <c r="G154" s="17"/>
    </row>
    <row r="155" spans="1:7" s="4" customFormat="1" ht="25.5" hidden="1">
      <c r="A155" s="42" t="s">
        <v>163</v>
      </c>
      <c r="B155" s="53"/>
      <c r="C155" s="19">
        <v>0</v>
      </c>
      <c r="D155" s="19">
        <v>0</v>
      </c>
      <c r="E155" s="19"/>
      <c r="F155" s="17" t="e">
        <f t="shared" si="9"/>
        <v>#DIV/0!</v>
      </c>
      <c r="G155" s="17" t="e">
        <f t="shared" si="10"/>
        <v>#DIV/0!</v>
      </c>
    </row>
    <row r="156" spans="1:7" s="4" customFormat="1" ht="51" hidden="1">
      <c r="A156" s="42" t="s">
        <v>112</v>
      </c>
      <c r="B156" s="53"/>
      <c r="C156" s="19">
        <v>0</v>
      </c>
      <c r="D156" s="19">
        <v>0</v>
      </c>
      <c r="E156" s="19"/>
      <c r="F156" s="17" t="e">
        <f t="shared" si="9"/>
        <v>#DIV/0!</v>
      </c>
      <c r="G156" s="17" t="e">
        <f t="shared" si="10"/>
        <v>#DIV/0!</v>
      </c>
    </row>
    <row r="157" spans="1:7" s="4" customFormat="1" ht="38.25" hidden="1">
      <c r="A157" s="42" t="s">
        <v>102</v>
      </c>
      <c r="B157" s="53"/>
      <c r="C157" s="19">
        <v>0</v>
      </c>
      <c r="D157" s="19">
        <v>0</v>
      </c>
      <c r="E157" s="19"/>
      <c r="F157" s="17" t="e">
        <f t="shared" si="9"/>
        <v>#DIV/0!</v>
      </c>
      <c r="G157" s="17" t="e">
        <f t="shared" si="10"/>
        <v>#DIV/0!</v>
      </c>
    </row>
    <row r="158" spans="1:7" s="4" customFormat="1" ht="38.25" hidden="1">
      <c r="A158" s="42" t="s">
        <v>98</v>
      </c>
      <c r="B158" s="53"/>
      <c r="C158" s="19">
        <v>0</v>
      </c>
      <c r="D158" s="19">
        <v>0</v>
      </c>
      <c r="E158" s="19"/>
      <c r="F158" s="17" t="e">
        <f t="shared" si="9"/>
        <v>#DIV/0!</v>
      </c>
      <c r="G158" s="17" t="e">
        <f t="shared" si="10"/>
        <v>#DIV/0!</v>
      </c>
    </row>
    <row r="159" spans="1:7" s="4" customFormat="1" ht="51" hidden="1">
      <c r="A159" s="42" t="s">
        <v>112</v>
      </c>
      <c r="B159" s="53"/>
      <c r="C159" s="19">
        <v>0</v>
      </c>
      <c r="D159" s="19">
        <v>0</v>
      </c>
      <c r="E159" s="19">
        <v>0</v>
      </c>
      <c r="F159" s="17" t="e">
        <f t="shared" si="9"/>
        <v>#DIV/0!</v>
      </c>
      <c r="G159" s="17" t="e">
        <f t="shared" si="10"/>
        <v>#DIV/0!</v>
      </c>
    </row>
    <row r="160" spans="1:7" s="4" customFormat="1" ht="38.25" hidden="1">
      <c r="A160" s="42" t="s">
        <v>115</v>
      </c>
      <c r="B160" s="53"/>
      <c r="C160" s="19">
        <v>0</v>
      </c>
      <c r="D160" s="19">
        <v>0</v>
      </c>
      <c r="E160" s="19">
        <v>0</v>
      </c>
      <c r="F160" s="17" t="e">
        <f t="shared" si="9"/>
        <v>#DIV/0!</v>
      </c>
      <c r="G160" s="17" t="e">
        <f t="shared" si="10"/>
        <v>#DIV/0!</v>
      </c>
    </row>
    <row r="161" spans="1:7" s="4" customFormat="1" ht="38.25" hidden="1">
      <c r="A161" s="42" t="s">
        <v>116</v>
      </c>
      <c r="B161" s="53"/>
      <c r="C161" s="19">
        <v>0</v>
      </c>
      <c r="D161" s="19">
        <v>0</v>
      </c>
      <c r="E161" s="19">
        <v>0</v>
      </c>
      <c r="F161" s="17" t="e">
        <f t="shared" si="9"/>
        <v>#DIV/0!</v>
      </c>
      <c r="G161" s="17" t="e">
        <f t="shared" si="10"/>
        <v>#DIV/0!</v>
      </c>
    </row>
    <row r="162" spans="1:7" s="1" customFormat="1" ht="15" customHeight="1">
      <c r="A162" s="23" t="s">
        <v>46</v>
      </c>
      <c r="B162" s="53"/>
      <c r="C162" s="19">
        <v>279600</v>
      </c>
      <c r="D162" s="19">
        <v>271318</v>
      </c>
      <c r="E162" s="19">
        <v>0</v>
      </c>
      <c r="F162" s="17">
        <f t="shared" si="9"/>
        <v>97.03791130185981</v>
      </c>
      <c r="G162" s="17"/>
    </row>
    <row r="163" spans="1:7" s="1" customFormat="1" ht="0.75" customHeight="1" hidden="1">
      <c r="A163" s="42" t="s">
        <v>119</v>
      </c>
      <c r="B163" s="53"/>
      <c r="C163" s="19"/>
      <c r="D163" s="19"/>
      <c r="E163" s="19"/>
      <c r="F163" s="17" t="e">
        <f t="shared" si="9"/>
        <v>#DIV/0!</v>
      </c>
      <c r="G163" s="17" t="e">
        <f t="shared" si="10"/>
        <v>#DIV/0!</v>
      </c>
    </row>
    <row r="164" spans="1:7" s="1" customFormat="1" ht="12.75" hidden="1">
      <c r="A164" s="23" t="s">
        <v>169</v>
      </c>
      <c r="B164" s="53"/>
      <c r="C164" s="19"/>
      <c r="D164" s="19"/>
      <c r="E164" s="19"/>
      <c r="F164" s="17" t="e">
        <f t="shared" si="9"/>
        <v>#DIV/0!</v>
      </c>
      <c r="G164" s="17" t="e">
        <f t="shared" si="10"/>
        <v>#DIV/0!</v>
      </c>
    </row>
    <row r="165" spans="1:7" s="1" customFormat="1" ht="25.5" hidden="1">
      <c r="A165" s="23" t="s">
        <v>117</v>
      </c>
      <c r="B165" s="53"/>
      <c r="C165" s="19"/>
      <c r="D165" s="19"/>
      <c r="E165" s="19"/>
      <c r="F165" s="17" t="e">
        <f t="shared" si="9"/>
        <v>#DIV/0!</v>
      </c>
      <c r="G165" s="17" t="e">
        <f t="shared" si="10"/>
        <v>#DIV/0!</v>
      </c>
    </row>
    <row r="166" spans="1:7" s="1" customFormat="1" ht="12.75" hidden="1">
      <c r="A166" s="23" t="s">
        <v>101</v>
      </c>
      <c r="B166" s="53"/>
      <c r="C166" s="19"/>
      <c r="D166" s="19"/>
      <c r="E166" s="19"/>
      <c r="F166" s="17" t="e">
        <f t="shared" si="9"/>
        <v>#DIV/0!</v>
      </c>
      <c r="G166" s="17" t="e">
        <f t="shared" si="10"/>
        <v>#DIV/0!</v>
      </c>
    </row>
    <row r="167" spans="1:7" s="1" customFormat="1" ht="12.75" hidden="1">
      <c r="A167" s="42" t="s">
        <v>105</v>
      </c>
      <c r="B167" s="53"/>
      <c r="C167" s="19"/>
      <c r="D167" s="19"/>
      <c r="E167" s="19"/>
      <c r="F167" s="17" t="e">
        <f t="shared" si="9"/>
        <v>#DIV/0!</v>
      </c>
      <c r="G167" s="17" t="e">
        <f t="shared" si="10"/>
        <v>#DIV/0!</v>
      </c>
    </row>
    <row r="168" spans="1:7" s="1" customFormat="1" ht="25.5" hidden="1">
      <c r="A168" s="42" t="s">
        <v>171</v>
      </c>
      <c r="B168" s="53"/>
      <c r="C168" s="19"/>
      <c r="D168" s="19"/>
      <c r="E168" s="19"/>
      <c r="F168" s="17" t="e">
        <f t="shared" si="9"/>
        <v>#DIV/0!</v>
      </c>
      <c r="G168" s="17" t="e">
        <f t="shared" si="10"/>
        <v>#DIV/0!</v>
      </c>
    </row>
    <row r="169" spans="1:7" s="1" customFormat="1" ht="12.75" hidden="1">
      <c r="A169" s="42" t="s">
        <v>103</v>
      </c>
      <c r="B169" s="53"/>
      <c r="C169" s="19"/>
      <c r="D169" s="19"/>
      <c r="E169" s="19"/>
      <c r="F169" s="17" t="e">
        <f t="shared" si="9"/>
        <v>#DIV/0!</v>
      </c>
      <c r="G169" s="17" t="e">
        <f t="shared" si="10"/>
        <v>#DIV/0!</v>
      </c>
    </row>
    <row r="170" spans="1:7" s="1" customFormat="1" ht="12.75" hidden="1">
      <c r="A170" s="42" t="s">
        <v>74</v>
      </c>
      <c r="B170" s="53"/>
      <c r="C170" s="19"/>
      <c r="D170" s="19"/>
      <c r="E170" s="19"/>
      <c r="F170" s="17" t="e">
        <f t="shared" si="9"/>
        <v>#DIV/0!</v>
      </c>
      <c r="G170" s="17" t="e">
        <f t="shared" si="10"/>
        <v>#DIV/0!</v>
      </c>
    </row>
    <row r="171" spans="1:7" s="1" customFormat="1" ht="12.75" hidden="1">
      <c r="A171" s="42" t="s">
        <v>75</v>
      </c>
      <c r="B171" s="53"/>
      <c r="C171" s="19"/>
      <c r="D171" s="19"/>
      <c r="E171" s="19"/>
      <c r="F171" s="17" t="e">
        <f t="shared" si="9"/>
        <v>#DIV/0!</v>
      </c>
      <c r="G171" s="17" t="e">
        <f t="shared" si="10"/>
        <v>#DIV/0!</v>
      </c>
    </row>
    <row r="172" spans="1:7" s="2" customFormat="1" ht="25.5" hidden="1">
      <c r="A172" s="42" t="s">
        <v>80</v>
      </c>
      <c r="B172" s="53"/>
      <c r="C172" s="19"/>
      <c r="D172" s="19"/>
      <c r="E172" s="19"/>
      <c r="F172" s="17" t="e">
        <f t="shared" si="9"/>
        <v>#DIV/0!</v>
      </c>
      <c r="G172" s="17" t="e">
        <f t="shared" si="10"/>
        <v>#DIV/0!</v>
      </c>
    </row>
    <row r="173" spans="1:7" s="2" customFormat="1" ht="12.75" hidden="1">
      <c r="A173" s="42" t="s">
        <v>85</v>
      </c>
      <c r="B173" s="53"/>
      <c r="C173" s="19"/>
      <c r="D173" s="19"/>
      <c r="E173" s="19"/>
      <c r="F173" s="17" t="e">
        <f t="shared" si="9"/>
        <v>#DIV/0!</v>
      </c>
      <c r="G173" s="17" t="e">
        <f t="shared" si="10"/>
        <v>#DIV/0!</v>
      </c>
    </row>
    <row r="174" spans="1:7" s="2" customFormat="1" ht="12.75" hidden="1">
      <c r="A174" s="42" t="s">
        <v>86</v>
      </c>
      <c r="B174" s="53"/>
      <c r="C174" s="19"/>
      <c r="D174" s="19"/>
      <c r="E174" s="19"/>
      <c r="F174" s="17" t="e">
        <f t="shared" si="9"/>
        <v>#DIV/0!</v>
      </c>
      <c r="G174" s="17" t="e">
        <f t="shared" si="10"/>
        <v>#DIV/0!</v>
      </c>
    </row>
    <row r="175" spans="1:7" s="2" customFormat="1" ht="25.5" hidden="1">
      <c r="A175" s="23" t="s">
        <v>122</v>
      </c>
      <c r="B175" s="53"/>
      <c r="C175" s="19"/>
      <c r="D175" s="19"/>
      <c r="E175" s="19"/>
      <c r="F175" s="17" t="e">
        <f t="shared" si="9"/>
        <v>#DIV/0!</v>
      </c>
      <c r="G175" s="17" t="e">
        <f t="shared" si="10"/>
        <v>#DIV/0!</v>
      </c>
    </row>
    <row r="176" spans="1:7" s="7" customFormat="1" ht="15" customHeight="1">
      <c r="A176" s="44" t="s">
        <v>54</v>
      </c>
      <c r="B176" s="52"/>
      <c r="C176" s="21">
        <f>C177</f>
        <v>2618838.67</v>
      </c>
      <c r="D176" s="21">
        <f>D177</f>
        <v>2353922.28</v>
      </c>
      <c r="E176" s="21">
        <f>E177</f>
        <v>2244389.81</v>
      </c>
      <c r="F176" s="17">
        <f t="shared" si="9"/>
        <v>89.88420351987547</v>
      </c>
      <c r="G176" s="17">
        <f t="shared" si="10"/>
        <v>104.88027835057761</v>
      </c>
    </row>
    <row r="177" spans="1:7" s="1" customFormat="1" ht="15.75" customHeight="1">
      <c r="A177" s="42" t="s">
        <v>51</v>
      </c>
      <c r="B177" s="53"/>
      <c r="C177" s="19">
        <v>2618838.67</v>
      </c>
      <c r="D177" s="19">
        <v>2353922.28</v>
      </c>
      <c r="E177" s="19">
        <v>2244389.81</v>
      </c>
      <c r="F177" s="17">
        <f t="shared" si="9"/>
        <v>89.88420351987547</v>
      </c>
      <c r="G177" s="17">
        <f t="shared" si="10"/>
        <v>104.88027835057761</v>
      </c>
    </row>
    <row r="178" spans="1:7" s="7" customFormat="1" ht="62.25" customHeight="1" hidden="1">
      <c r="A178" s="44" t="s">
        <v>99</v>
      </c>
      <c r="B178" s="52"/>
      <c r="C178" s="21">
        <v>0</v>
      </c>
      <c r="D178" s="21">
        <v>0</v>
      </c>
      <c r="E178" s="21">
        <v>0</v>
      </c>
      <c r="F178" s="17" t="e">
        <f t="shared" si="9"/>
        <v>#DIV/0!</v>
      </c>
      <c r="G178" s="17" t="e">
        <f t="shared" si="10"/>
        <v>#DIV/0!</v>
      </c>
    </row>
    <row r="179" spans="1:7" s="1" customFormat="1" ht="38.25" hidden="1">
      <c r="A179" s="42" t="s">
        <v>113</v>
      </c>
      <c r="B179" s="53"/>
      <c r="C179" s="19">
        <v>0</v>
      </c>
      <c r="D179" s="19">
        <v>0</v>
      </c>
      <c r="E179" s="19">
        <v>0</v>
      </c>
      <c r="F179" s="17" t="e">
        <f t="shared" si="9"/>
        <v>#DIV/0!</v>
      </c>
      <c r="G179" s="17" t="e">
        <f t="shared" si="10"/>
        <v>#DIV/0!</v>
      </c>
    </row>
    <row r="180" spans="1:7" s="7" customFormat="1" ht="12.75">
      <c r="A180" s="44" t="s">
        <v>55</v>
      </c>
      <c r="B180" s="52"/>
      <c r="C180" s="21">
        <f>C181+C182+C183</f>
        <v>-1823784.5</v>
      </c>
      <c r="D180" s="21">
        <f>D181+D182+D183</f>
        <v>-1823784.5</v>
      </c>
      <c r="E180" s="21">
        <f>E181+E182+E183</f>
        <v>-877095.9</v>
      </c>
      <c r="F180" s="17">
        <f t="shared" si="9"/>
        <v>100</v>
      </c>
      <c r="G180" s="17">
        <f t="shared" si="10"/>
        <v>207.93444593686962</v>
      </c>
    </row>
    <row r="181" spans="1:7" s="7" customFormat="1" ht="25.5" hidden="1">
      <c r="A181" s="42" t="s">
        <v>106</v>
      </c>
      <c r="B181" s="53"/>
      <c r="C181" s="19">
        <v>0</v>
      </c>
      <c r="D181" s="19">
        <v>0</v>
      </c>
      <c r="E181" s="19">
        <v>0</v>
      </c>
      <c r="F181" s="17" t="e">
        <f t="shared" si="9"/>
        <v>#DIV/0!</v>
      </c>
      <c r="G181" s="17" t="e">
        <f t="shared" si="10"/>
        <v>#DIV/0!</v>
      </c>
    </row>
    <row r="182" spans="1:7" s="7" customFormat="1" ht="25.5" hidden="1">
      <c r="A182" s="42" t="s">
        <v>107</v>
      </c>
      <c r="B182" s="53"/>
      <c r="C182" s="19">
        <v>0</v>
      </c>
      <c r="D182" s="19">
        <v>0</v>
      </c>
      <c r="E182" s="19">
        <v>0</v>
      </c>
      <c r="F182" s="17" t="e">
        <f t="shared" si="9"/>
        <v>#DIV/0!</v>
      </c>
      <c r="G182" s="17" t="e">
        <f t="shared" si="10"/>
        <v>#DIV/0!</v>
      </c>
    </row>
    <row r="183" spans="1:7" s="7" customFormat="1" ht="25.5">
      <c r="A183" s="42" t="s">
        <v>108</v>
      </c>
      <c r="B183" s="53"/>
      <c r="C183" s="19">
        <v>-1823784.5</v>
      </c>
      <c r="D183" s="19">
        <v>-1823784.5</v>
      </c>
      <c r="E183" s="19">
        <v>-877095.9</v>
      </c>
      <c r="F183" s="17">
        <f t="shared" si="9"/>
        <v>100</v>
      </c>
      <c r="G183" s="17">
        <f t="shared" si="10"/>
        <v>207.93444593686962</v>
      </c>
    </row>
    <row r="184" spans="1:7" s="82" customFormat="1" ht="19.5" customHeight="1">
      <c r="A184" s="80" t="s">
        <v>125</v>
      </c>
      <c r="B184" s="81"/>
      <c r="C184" s="85">
        <f>C64+C65</f>
        <v>570633540.12</v>
      </c>
      <c r="D184" s="85">
        <f>D64+D65</f>
        <v>391073009.99</v>
      </c>
      <c r="E184" s="85">
        <f>E64+E65</f>
        <v>314758551.40999997</v>
      </c>
      <c r="F184" s="85">
        <f>D184/C184*100</f>
        <v>68.53312721641989</v>
      </c>
      <c r="G184" s="85">
        <f aca="true" t="shared" si="11" ref="G184:G214">D184/E184*100</f>
        <v>124.2453964278778</v>
      </c>
    </row>
    <row r="185" spans="1:7" s="37" customFormat="1" ht="18.75" customHeight="1">
      <c r="A185" s="23" t="s">
        <v>23</v>
      </c>
      <c r="B185" s="53"/>
      <c r="C185" s="31"/>
      <c r="D185" s="31"/>
      <c r="E185" s="18"/>
      <c r="F185" s="17"/>
      <c r="G185" s="17"/>
    </row>
    <row r="186" spans="1:9" s="38" customFormat="1" ht="12.75">
      <c r="A186" s="36" t="s">
        <v>24</v>
      </c>
      <c r="B186" s="52"/>
      <c r="C186" s="74">
        <v>52501085.33</v>
      </c>
      <c r="D186" s="75">
        <v>39256138.72</v>
      </c>
      <c r="E186" s="17">
        <v>34214752.63</v>
      </c>
      <c r="F186" s="17">
        <f aca="true" t="shared" si="12" ref="F186:F216">D186/C186*100</f>
        <v>74.77205180283842</v>
      </c>
      <c r="G186" s="17">
        <f t="shared" si="11"/>
        <v>114.73453905839328</v>
      </c>
      <c r="I186" s="39"/>
    </row>
    <row r="187" spans="1:7" s="37" customFormat="1" ht="12.75">
      <c r="A187" s="23" t="s">
        <v>25</v>
      </c>
      <c r="B187" s="53"/>
      <c r="C187" s="117">
        <v>39219293.53</v>
      </c>
      <c r="D187" s="118">
        <v>30266182.97</v>
      </c>
      <c r="E187" s="18">
        <v>27507900.57</v>
      </c>
      <c r="F187" s="17">
        <f t="shared" si="12"/>
        <v>77.17166793646729</v>
      </c>
      <c r="G187" s="17">
        <f t="shared" si="11"/>
        <v>110.02723705860771</v>
      </c>
    </row>
    <row r="188" spans="1:7" s="37" customFormat="1" ht="12.75">
      <c r="A188" s="23" t="s">
        <v>26</v>
      </c>
      <c r="B188" s="53"/>
      <c r="C188" s="93">
        <v>1652600</v>
      </c>
      <c r="D188" s="118">
        <v>1222939.44</v>
      </c>
      <c r="E188" s="18">
        <v>1046180.83</v>
      </c>
      <c r="F188" s="17">
        <f t="shared" si="12"/>
        <v>74.0009342853685</v>
      </c>
      <c r="G188" s="17">
        <f t="shared" si="11"/>
        <v>116.89560780806889</v>
      </c>
    </row>
    <row r="189" spans="1:7" s="37" customFormat="1" ht="12.75">
      <c r="A189" s="23" t="s">
        <v>27</v>
      </c>
      <c r="B189" s="53"/>
      <c r="C189" s="93">
        <f>C186-C187-C188</f>
        <v>11629191.799999997</v>
      </c>
      <c r="D189" s="18">
        <f>D186-D187-D188</f>
        <v>7767016.3100000005</v>
      </c>
      <c r="E189" s="18">
        <f>E186-E187-E188</f>
        <v>5660671.230000002</v>
      </c>
      <c r="F189" s="17">
        <f t="shared" si="12"/>
        <v>66.78896043317475</v>
      </c>
      <c r="G189" s="17">
        <f t="shared" si="11"/>
        <v>137.21016456205666</v>
      </c>
    </row>
    <row r="190" spans="1:7" s="38" customFormat="1" ht="15.75" customHeight="1">
      <c r="A190" s="36" t="s">
        <v>28</v>
      </c>
      <c r="B190" s="52"/>
      <c r="C190" s="74">
        <v>1069000</v>
      </c>
      <c r="D190" s="75">
        <v>888958.07</v>
      </c>
      <c r="E190" s="17">
        <v>822185.63</v>
      </c>
      <c r="F190" s="17">
        <f t="shared" si="12"/>
        <v>83.15791113189897</v>
      </c>
      <c r="G190" s="17">
        <f t="shared" si="11"/>
        <v>108.12133386471375</v>
      </c>
    </row>
    <row r="191" spans="1:7" s="38" customFormat="1" ht="16.5" customHeight="1">
      <c r="A191" s="36" t="s">
        <v>29</v>
      </c>
      <c r="B191" s="52"/>
      <c r="C191" s="74">
        <v>5743235</v>
      </c>
      <c r="D191" s="75">
        <v>4851746.37</v>
      </c>
      <c r="E191" s="17">
        <v>2540881.59</v>
      </c>
      <c r="F191" s="17">
        <f t="shared" si="12"/>
        <v>84.47758745724317</v>
      </c>
      <c r="G191" s="17">
        <f t="shared" si="11"/>
        <v>190.94736209254052</v>
      </c>
    </row>
    <row r="192" spans="1:7" s="38" customFormat="1" ht="13.5" customHeight="1">
      <c r="A192" s="36" t="s">
        <v>30</v>
      </c>
      <c r="B192" s="52"/>
      <c r="C192" s="69">
        <f>C193+C194+C196+C195</f>
        <v>46743053.879999995</v>
      </c>
      <c r="D192" s="17">
        <f>D193+D194+D196+D195</f>
        <v>34312123.309999995</v>
      </c>
      <c r="E192" s="17">
        <f>E193+E194+E195+E196</f>
        <v>26784423.79</v>
      </c>
      <c r="F192" s="17">
        <f t="shared" si="12"/>
        <v>73.4058228161279</v>
      </c>
      <c r="G192" s="17">
        <f t="shared" si="11"/>
        <v>128.1047655869695</v>
      </c>
    </row>
    <row r="193" spans="1:7" s="37" customFormat="1" ht="12.75">
      <c r="A193" s="23" t="s">
        <v>31</v>
      </c>
      <c r="B193" s="53"/>
      <c r="C193" s="76">
        <v>12162735.86</v>
      </c>
      <c r="D193" s="32">
        <v>4746402.02</v>
      </c>
      <c r="E193" s="18">
        <v>1067352</v>
      </c>
      <c r="F193" s="17">
        <f t="shared" si="12"/>
        <v>39.0241313684173</v>
      </c>
      <c r="G193" s="17">
        <f t="shared" si="11"/>
        <v>444.6894763864217</v>
      </c>
    </row>
    <row r="194" spans="1:7" s="37" customFormat="1" ht="13.5" customHeight="1">
      <c r="A194" s="23" t="s">
        <v>32</v>
      </c>
      <c r="B194" s="53"/>
      <c r="C194" s="76">
        <v>32828991.02</v>
      </c>
      <c r="D194" s="32">
        <v>28797494.63</v>
      </c>
      <c r="E194" s="18">
        <v>25512071.79</v>
      </c>
      <c r="F194" s="17">
        <f t="shared" si="12"/>
        <v>87.7197066838151</v>
      </c>
      <c r="G194" s="17">
        <f t="shared" si="11"/>
        <v>112.87791468699062</v>
      </c>
    </row>
    <row r="195" spans="1:7" s="37" customFormat="1" ht="12.75">
      <c r="A195" s="23" t="s">
        <v>72</v>
      </c>
      <c r="B195" s="53"/>
      <c r="C195" s="93">
        <v>700000</v>
      </c>
      <c r="D195" s="18">
        <v>0</v>
      </c>
      <c r="E195" s="18"/>
      <c r="F195" s="17">
        <f t="shared" si="12"/>
        <v>0</v>
      </c>
      <c r="G195" s="17"/>
    </row>
    <row r="196" spans="1:7" s="37" customFormat="1" ht="14.25" customHeight="1">
      <c r="A196" s="23" t="s">
        <v>33</v>
      </c>
      <c r="B196" s="53"/>
      <c r="C196" s="76">
        <v>1051327</v>
      </c>
      <c r="D196" s="32">
        <v>768226.66</v>
      </c>
      <c r="E196" s="18">
        <v>205000</v>
      </c>
      <c r="F196" s="17">
        <f t="shared" si="12"/>
        <v>73.07209460044307</v>
      </c>
      <c r="G196" s="17">
        <f t="shared" si="11"/>
        <v>374.74471219512196</v>
      </c>
    </row>
    <row r="197" spans="1:7" s="38" customFormat="1" ht="15" customHeight="1">
      <c r="A197" s="36" t="s">
        <v>34</v>
      </c>
      <c r="B197" s="52"/>
      <c r="C197" s="69">
        <f>C198+C199+C200+C201</f>
        <v>15668696.620000001</v>
      </c>
      <c r="D197" s="69">
        <f>D198+D199+D200+D201</f>
        <v>10257955.75</v>
      </c>
      <c r="E197" s="17">
        <f>E198+E199+E200+E201</f>
        <v>11703802.69</v>
      </c>
      <c r="F197" s="17">
        <f t="shared" si="12"/>
        <v>65.46783053356482</v>
      </c>
      <c r="G197" s="17">
        <f t="shared" si="11"/>
        <v>87.64634898334911</v>
      </c>
    </row>
    <row r="198" spans="1:7" s="37" customFormat="1" ht="12.75">
      <c r="A198" s="23" t="s">
        <v>35</v>
      </c>
      <c r="B198" s="53"/>
      <c r="C198" s="76">
        <v>3826412</v>
      </c>
      <c r="D198" s="32">
        <v>1914747.2</v>
      </c>
      <c r="E198" s="18">
        <v>3664676.56</v>
      </c>
      <c r="F198" s="17">
        <f t="shared" si="12"/>
        <v>50.04027794184213</v>
      </c>
      <c r="G198" s="17">
        <f t="shared" si="11"/>
        <v>52.24873651605423</v>
      </c>
    </row>
    <row r="199" spans="1:7" s="37" customFormat="1" ht="12.75">
      <c r="A199" s="23" t="s">
        <v>36</v>
      </c>
      <c r="B199" s="53"/>
      <c r="C199" s="76">
        <v>1573970</v>
      </c>
      <c r="D199" s="32">
        <v>752584.77</v>
      </c>
      <c r="E199" s="18">
        <v>892659.74</v>
      </c>
      <c r="F199" s="17">
        <f t="shared" si="12"/>
        <v>47.81442911872526</v>
      </c>
      <c r="G199" s="17">
        <f t="shared" si="11"/>
        <v>84.30813402652169</v>
      </c>
    </row>
    <row r="200" spans="1:7" s="37" customFormat="1" ht="12" customHeight="1">
      <c r="A200" s="23" t="s">
        <v>37</v>
      </c>
      <c r="B200" s="53"/>
      <c r="C200" s="76">
        <v>8055744.62</v>
      </c>
      <c r="D200" s="32">
        <v>5975580.85</v>
      </c>
      <c r="E200" s="18">
        <v>5779955.97</v>
      </c>
      <c r="F200" s="17">
        <f t="shared" si="12"/>
        <v>74.17788338478883</v>
      </c>
      <c r="G200" s="17">
        <f t="shared" si="11"/>
        <v>103.38453927703534</v>
      </c>
    </row>
    <row r="201" spans="1:7" s="37" customFormat="1" ht="11.25" customHeight="1">
      <c r="A201" s="23" t="s">
        <v>118</v>
      </c>
      <c r="B201" s="53"/>
      <c r="C201" s="76">
        <v>2212570</v>
      </c>
      <c r="D201" s="32">
        <v>1615042.93</v>
      </c>
      <c r="E201" s="18">
        <v>1366510.42</v>
      </c>
      <c r="F201" s="17">
        <f t="shared" si="12"/>
        <v>72.99398120737422</v>
      </c>
      <c r="G201" s="17">
        <f t="shared" si="11"/>
        <v>118.1873849158062</v>
      </c>
    </row>
    <row r="202" spans="1:7" s="38" customFormat="1" ht="12.75">
      <c r="A202" s="36" t="s">
        <v>132</v>
      </c>
      <c r="B202" s="52"/>
      <c r="C202" s="69">
        <v>250000</v>
      </c>
      <c r="D202" s="17">
        <v>167018.6</v>
      </c>
      <c r="E202" s="17">
        <v>0</v>
      </c>
      <c r="F202" s="17">
        <f t="shared" si="12"/>
        <v>66.80744000000001</v>
      </c>
      <c r="G202" s="17"/>
    </row>
    <row r="203" spans="1:7" s="38" customFormat="1" ht="13.5" customHeight="1">
      <c r="A203" s="36" t="s">
        <v>38</v>
      </c>
      <c r="B203" s="52"/>
      <c r="C203" s="74">
        <v>382449408.54</v>
      </c>
      <c r="D203" s="75">
        <v>244892303.27</v>
      </c>
      <c r="E203" s="17">
        <v>193644303.17</v>
      </c>
      <c r="F203" s="17">
        <f t="shared" si="12"/>
        <v>64.03260086213128</v>
      </c>
      <c r="G203" s="17">
        <f t="shared" si="11"/>
        <v>126.46501821177227</v>
      </c>
    </row>
    <row r="204" spans="1:7" s="37" customFormat="1" ht="12.75">
      <c r="A204" s="23" t="s">
        <v>52</v>
      </c>
      <c r="B204" s="53"/>
      <c r="C204" s="93">
        <v>309742262.2</v>
      </c>
      <c r="D204" s="18">
        <v>236480426.92</v>
      </c>
      <c r="E204" s="18">
        <v>180380364.91</v>
      </c>
      <c r="F204" s="17">
        <f t="shared" si="12"/>
        <v>76.34748491870478</v>
      </c>
      <c r="G204" s="17">
        <f t="shared" si="11"/>
        <v>131.10098044096478</v>
      </c>
    </row>
    <row r="205" spans="1:7" s="37" customFormat="1" ht="12.75">
      <c r="A205" s="23" t="s">
        <v>25</v>
      </c>
      <c r="B205" s="53"/>
      <c r="C205" s="117">
        <v>7865067.47</v>
      </c>
      <c r="D205" s="118">
        <v>6716415.14</v>
      </c>
      <c r="E205" s="18">
        <v>7256911.22</v>
      </c>
      <c r="F205" s="17">
        <f t="shared" si="12"/>
        <v>85.39551841886488</v>
      </c>
      <c r="G205" s="17">
        <f t="shared" si="11"/>
        <v>92.55198164047542</v>
      </c>
    </row>
    <row r="206" spans="1:7" s="38" customFormat="1" ht="18.75" customHeight="1">
      <c r="A206" s="36" t="s">
        <v>47</v>
      </c>
      <c r="B206" s="52"/>
      <c r="C206" s="74">
        <v>60644898.86</v>
      </c>
      <c r="D206" s="75">
        <v>38907632.6</v>
      </c>
      <c r="E206" s="17">
        <v>27123846.09</v>
      </c>
      <c r="F206" s="17">
        <f t="shared" si="12"/>
        <v>64.15648031637265</v>
      </c>
      <c r="G206" s="17">
        <f t="shared" si="11"/>
        <v>143.4443790563479</v>
      </c>
    </row>
    <row r="207" spans="1:7" s="37" customFormat="1" ht="12" customHeight="1">
      <c r="A207" s="23" t="s">
        <v>52</v>
      </c>
      <c r="B207" s="53"/>
      <c r="C207" s="93">
        <v>26376189.86</v>
      </c>
      <c r="D207" s="18">
        <v>21645450.72</v>
      </c>
      <c r="E207" s="18">
        <v>20085200.83</v>
      </c>
      <c r="F207" s="17">
        <f t="shared" si="12"/>
        <v>82.06435741814909</v>
      </c>
      <c r="G207" s="17">
        <f t="shared" si="11"/>
        <v>107.76815677973981</v>
      </c>
    </row>
    <row r="208" spans="1:7" s="37" customFormat="1" ht="12.75" hidden="1">
      <c r="A208" s="23" t="s">
        <v>27</v>
      </c>
      <c r="B208" s="53"/>
      <c r="C208" s="94">
        <v>0</v>
      </c>
      <c r="D208" s="18">
        <v>0</v>
      </c>
      <c r="E208" s="18"/>
      <c r="F208" s="17" t="e">
        <f t="shared" si="12"/>
        <v>#DIV/0!</v>
      </c>
      <c r="G208" s="17" t="e">
        <f t="shared" si="11"/>
        <v>#DIV/0!</v>
      </c>
    </row>
    <row r="209" spans="1:7" s="38" customFormat="1" ht="12.75" customHeight="1">
      <c r="A209" s="36" t="s">
        <v>39</v>
      </c>
      <c r="B209" s="52"/>
      <c r="C209" s="69">
        <f>C210+C211+C212+C213</f>
        <v>14802302.74</v>
      </c>
      <c r="D209" s="17">
        <f>D210+D211+D212+D213</f>
        <v>10438754.680000002</v>
      </c>
      <c r="E209" s="17">
        <f>E210+E211+E212+E213</f>
        <v>15664135.11</v>
      </c>
      <c r="F209" s="17">
        <f t="shared" si="12"/>
        <v>70.52115379177822</v>
      </c>
      <c r="G209" s="17">
        <f t="shared" si="11"/>
        <v>66.64111747437552</v>
      </c>
    </row>
    <row r="210" spans="1:7" s="37" customFormat="1" ht="11.25" customHeight="1">
      <c r="A210" s="23" t="s">
        <v>40</v>
      </c>
      <c r="B210" s="53"/>
      <c r="C210" s="76">
        <v>150000</v>
      </c>
      <c r="D210" s="32">
        <v>97118.8</v>
      </c>
      <c r="E210" s="18">
        <v>102254.41</v>
      </c>
      <c r="F210" s="17">
        <f t="shared" si="12"/>
        <v>64.74586666666667</v>
      </c>
      <c r="G210" s="17">
        <f t="shared" si="11"/>
        <v>94.97761514637853</v>
      </c>
    </row>
    <row r="211" spans="1:7" s="37" customFormat="1" ht="16.5" customHeight="1">
      <c r="A211" s="23" t="s">
        <v>41</v>
      </c>
      <c r="B211" s="53"/>
      <c r="C211" s="76">
        <v>13184854.48</v>
      </c>
      <c r="D211" s="32">
        <v>9053889.07</v>
      </c>
      <c r="E211" s="18">
        <v>15155868.45</v>
      </c>
      <c r="F211" s="17">
        <f t="shared" si="12"/>
        <v>68.6688585280465</v>
      </c>
      <c r="G211" s="17">
        <f t="shared" si="11"/>
        <v>59.738503932448694</v>
      </c>
    </row>
    <row r="212" spans="1:7" s="37" customFormat="1" ht="15" customHeight="1">
      <c r="A212" s="23" t="s">
        <v>42</v>
      </c>
      <c r="B212" s="53"/>
      <c r="C212" s="76">
        <v>1281448.26</v>
      </c>
      <c r="D212" s="32">
        <v>1176364.81</v>
      </c>
      <c r="E212" s="18">
        <v>257722.25</v>
      </c>
      <c r="F212" s="17">
        <f t="shared" si="12"/>
        <v>91.7996337987146</v>
      </c>
      <c r="G212" s="17">
        <f t="shared" si="11"/>
        <v>456.44674062871957</v>
      </c>
    </row>
    <row r="213" spans="1:7" s="37" customFormat="1" ht="15" customHeight="1">
      <c r="A213" s="23" t="s">
        <v>87</v>
      </c>
      <c r="B213" s="53"/>
      <c r="C213" s="76">
        <v>186000</v>
      </c>
      <c r="D213" s="32">
        <v>111382</v>
      </c>
      <c r="E213" s="18">
        <v>148290</v>
      </c>
      <c r="F213" s="17">
        <f t="shared" si="12"/>
        <v>59.88279569892473</v>
      </c>
      <c r="G213" s="17">
        <f t="shared" si="11"/>
        <v>75.11093128329624</v>
      </c>
    </row>
    <row r="214" spans="1:7" s="38" customFormat="1" ht="12.75">
      <c r="A214" s="36" t="s">
        <v>43</v>
      </c>
      <c r="B214" s="52"/>
      <c r="C214" s="74">
        <v>5818579.17</v>
      </c>
      <c r="D214" s="75">
        <v>4445928.67</v>
      </c>
      <c r="E214" s="17">
        <v>1189493.03</v>
      </c>
      <c r="F214" s="17">
        <f t="shared" si="12"/>
        <v>76.40918066257059</v>
      </c>
      <c r="G214" s="17">
        <f t="shared" si="11"/>
        <v>373.76668529112777</v>
      </c>
    </row>
    <row r="215" spans="1:7" s="1" customFormat="1" ht="12.75" hidden="1">
      <c r="A215" s="22" t="s">
        <v>133</v>
      </c>
      <c r="B215" s="55"/>
      <c r="C215" s="18">
        <v>0</v>
      </c>
      <c r="D215" s="18">
        <v>0</v>
      </c>
      <c r="E215" s="18"/>
      <c r="F215" s="17" t="e">
        <f t="shared" si="12"/>
        <v>#DIV/0!</v>
      </c>
      <c r="G215" s="95" t="e">
        <f>D215/E215*100</f>
        <v>#DIV/0!</v>
      </c>
    </row>
    <row r="216" spans="1:7" s="87" customFormat="1" ht="17.25" customHeight="1">
      <c r="A216" s="80" t="s">
        <v>124</v>
      </c>
      <c r="B216" s="81"/>
      <c r="C216" s="85">
        <f>C215+C214+C209+C206+C203+C202+C197+C192+C191+C190+C186</f>
        <v>585690260.14</v>
      </c>
      <c r="D216" s="85">
        <f>D215+D214+D209+D206+D203+D202+D197+D192+D191+D190+D186</f>
        <v>388418560.0400001</v>
      </c>
      <c r="E216" s="85">
        <f>E186+E190+E191+E192+E197+E203+E206+E209+E214</f>
        <v>313687823.72999996</v>
      </c>
      <c r="F216" s="85">
        <f t="shared" si="12"/>
        <v>66.31808422888146</v>
      </c>
      <c r="G216" s="85">
        <f>D216/E216*100</f>
        <v>123.82328246643166</v>
      </c>
    </row>
    <row r="217" spans="1:7" ht="12.75">
      <c r="A217" s="22" t="s">
        <v>44</v>
      </c>
      <c r="B217" s="55"/>
      <c r="C217" s="19">
        <f>C184-C216</f>
        <v>-15056720.01999998</v>
      </c>
      <c r="D217" s="19">
        <f>D184-D216</f>
        <v>2654449.9499999285</v>
      </c>
      <c r="E217" s="19">
        <f>E184-E216</f>
        <v>1070727.6800000072</v>
      </c>
      <c r="F217" s="18"/>
      <c r="G217" s="18"/>
    </row>
    <row r="218" spans="1:7" ht="12.75">
      <c r="A218" s="24"/>
      <c r="B218" s="56"/>
      <c r="C218" s="25"/>
      <c r="D218" s="33"/>
      <c r="E218" s="78"/>
      <c r="F218" s="26"/>
      <c r="G218" s="26"/>
    </row>
    <row r="219" spans="1:7" ht="22.5" customHeight="1">
      <c r="A219" s="124" t="s">
        <v>100</v>
      </c>
      <c r="B219" s="124"/>
      <c r="C219" s="124"/>
      <c r="D219" s="124"/>
      <c r="E219" s="124"/>
      <c r="F219" s="124"/>
      <c r="G219" s="124"/>
    </row>
    <row r="220" spans="4:6" ht="12.75">
      <c r="D220" s="34"/>
      <c r="E220" s="123"/>
      <c r="F220" s="123"/>
    </row>
  </sheetData>
  <sheetProtection/>
  <mergeCells count="4">
    <mergeCell ref="A1:G1"/>
    <mergeCell ref="F2:G2"/>
    <mergeCell ref="E220:F220"/>
    <mergeCell ref="A219:G219"/>
  </mergeCells>
  <printOptions/>
  <pageMargins left="1.16" right="0.33" top="0.44" bottom="0.45" header="0.5118110236220472" footer="0.5118110236220472"/>
  <pageSetup fitToHeight="3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2018-09-20T09:43:11Z</cp:lastPrinted>
  <dcterms:created xsi:type="dcterms:W3CDTF">2006-03-13T07:15:44Z</dcterms:created>
  <dcterms:modified xsi:type="dcterms:W3CDTF">2018-11-02T05:42:55Z</dcterms:modified>
  <cp:category/>
  <cp:version/>
  <cp:contentType/>
  <cp:contentStatus/>
</cp:coreProperties>
</file>